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36" windowWidth="15120" windowHeight="9048" activeTab="0"/>
  </bookViews>
  <sheets>
    <sheet name="Alliance Character Sheet" sheetId="1" r:id="rId1"/>
    <sheet name="Data" sheetId="2" r:id="rId2"/>
  </sheets>
  <definedNames>
    <definedName name="AdeptTotal">'Data'!$CJ$16</definedName>
    <definedName name="ArtisanTotal">'Data'!$CJ$19</definedName>
    <definedName name="Class">'Data'!$G$24</definedName>
    <definedName name="Classes">'Data'!$A$2:$A$8</definedName>
    <definedName name="ClassNum">'Data'!$H$24</definedName>
    <definedName name="FighterTotal">'Data'!$CJ$13</definedName>
    <definedName name="Level1">'Data'!$C$10</definedName>
    <definedName name="Level2">'Data'!$D$10</definedName>
    <definedName name="Race">'Data'!$D$24</definedName>
    <definedName name="RaceNum">'Data'!$E$24</definedName>
    <definedName name="Races">'Data'!$B$25:$B$37</definedName>
    <definedName name="RogueTotal">'Data'!$CJ$15</definedName>
    <definedName name="ScholarTotal">'Data'!$CJ$17</definedName>
    <definedName name="ScoutTotal">'Data'!$CJ$14</definedName>
    <definedName name="Skills">'Data'!$C$2:$CI$8</definedName>
    <definedName name="TemplarTotal">'Data'!$CJ$18</definedName>
  </definedNames>
  <calcPr fullCalcOnLoad="1"/>
</workbook>
</file>

<file path=xl/sharedStrings.xml><?xml version="1.0" encoding="utf-8"?>
<sst xmlns="http://schemas.openxmlformats.org/spreadsheetml/2006/main" count="321" uniqueCount="110">
  <si>
    <t>Skill</t>
  </si>
  <si>
    <t>Cost</t>
  </si>
  <si>
    <t>RACIAL SKILLS</t>
  </si>
  <si>
    <t>Break Command</t>
  </si>
  <si>
    <t>Claws</t>
  </si>
  <si>
    <t>Gypsy Curse</t>
  </si>
  <si>
    <t>Racial Dodge</t>
  </si>
  <si>
    <t>Racial Proficiency</t>
  </si>
  <si>
    <t>Racial Slay</t>
  </si>
  <si>
    <t>Resist Command</t>
  </si>
  <si>
    <t>Resist Element</t>
  </si>
  <si>
    <t>Resist Fear</t>
  </si>
  <si>
    <t>Resist Magic</t>
  </si>
  <si>
    <t>Resist Necromancy</t>
  </si>
  <si>
    <t>Resist Poison</t>
  </si>
  <si>
    <t>TRADES &amp; CRAFTS</t>
  </si>
  <si>
    <t>Alchemy</t>
  </si>
  <si>
    <t>Blacksmith</t>
  </si>
  <si>
    <t>Craftsman (Type)</t>
  </si>
  <si>
    <t>Create Potion</t>
  </si>
  <si>
    <t>Create Scroll</t>
  </si>
  <si>
    <t>Create Trap</t>
  </si>
  <si>
    <t>Evaluate Item</t>
  </si>
  <si>
    <t>Herbal Lore</t>
  </si>
  <si>
    <t>Legerdemain</t>
  </si>
  <si>
    <t>Teacher</t>
  </si>
  <si>
    <t>WEAPON</t>
  </si>
  <si>
    <t>Archery</t>
  </si>
  <si>
    <t>Florentine</t>
  </si>
  <si>
    <t>One Handed Blunt</t>
  </si>
  <si>
    <t>One Handed Edged</t>
  </si>
  <si>
    <t>One Handed Master</t>
  </si>
  <si>
    <t>Polearm</t>
  </si>
  <si>
    <t>Small Weapon</t>
  </si>
  <si>
    <t>Staff</t>
  </si>
  <si>
    <t>Style Master</t>
  </si>
  <si>
    <t>Thrown Weapon</t>
  </si>
  <si>
    <t>Two Handed Blunt</t>
  </si>
  <si>
    <t>Two Handed Sword</t>
  </si>
  <si>
    <t>Two Handed Master</t>
  </si>
  <si>
    <t>Two Weapons</t>
  </si>
  <si>
    <t>Weapon Master</t>
  </si>
  <si>
    <t>Wear Extra Armor</t>
  </si>
  <si>
    <t>FIGHTING SKILLS</t>
  </si>
  <si>
    <t>Assassinate</t>
  </si>
  <si>
    <t>Back Attack</t>
  </si>
  <si>
    <t>Backstab</t>
  </si>
  <si>
    <t>Critical Attack</t>
  </si>
  <si>
    <t>Disarm</t>
  </si>
  <si>
    <t>Dodge</t>
  </si>
  <si>
    <t>Evade</t>
  </si>
  <si>
    <t>Eviscerate</t>
  </si>
  <si>
    <t>Parry</t>
  </si>
  <si>
    <t>Riposte</t>
  </si>
  <si>
    <t>Shatter</t>
  </si>
  <si>
    <t>Shield</t>
  </si>
  <si>
    <t>Slay</t>
  </si>
  <si>
    <t>Stun Limb</t>
  </si>
  <si>
    <t>Waylay</t>
  </si>
  <si>
    <t>Weapon Proficiency</t>
  </si>
  <si>
    <t>SCHOLARLY SKILLS</t>
  </si>
  <si>
    <t>Read and Write</t>
  </si>
  <si>
    <t>Read Magic</t>
  </si>
  <si>
    <t>HEALING SKILLS</t>
  </si>
  <si>
    <t>First Aid</t>
  </si>
  <si>
    <t>Healing Arts</t>
  </si>
  <si>
    <t>SPELLCASTING (Primary)</t>
  </si>
  <si>
    <t>Celestial/Earth 1</t>
  </si>
  <si>
    <t>Celestial/Earth 2</t>
  </si>
  <si>
    <t>Celestial/Earth 3</t>
  </si>
  <si>
    <t>Celestial/Earth 4</t>
  </si>
  <si>
    <t>Celestial/Earth 5</t>
  </si>
  <si>
    <t>Celestial/Earth 6</t>
  </si>
  <si>
    <t>Celestial/Earth 7</t>
  </si>
  <si>
    <t>Celestial/Earth 8</t>
  </si>
  <si>
    <t>Celestial/Earth 9</t>
  </si>
  <si>
    <t>Formal</t>
  </si>
  <si>
    <t>SPELLCASTING (Secondary)</t>
  </si>
  <si>
    <t>Dark Elf</t>
  </si>
  <si>
    <t>Stone Elf</t>
  </si>
  <si>
    <t>Mystic Wood Elf</t>
  </si>
  <si>
    <t>Human</t>
  </si>
  <si>
    <t>Hobling</t>
  </si>
  <si>
    <t>High Orc</t>
  </si>
  <si>
    <t>High Ogre</t>
  </si>
  <si>
    <t>Dwarf</t>
  </si>
  <si>
    <t>Sarr</t>
  </si>
  <si>
    <t>Biata</t>
  </si>
  <si>
    <t>Scavenger</t>
  </si>
  <si>
    <t>Name</t>
  </si>
  <si>
    <t>Race</t>
  </si>
  <si>
    <t>Class</t>
  </si>
  <si>
    <t>Scout</t>
  </si>
  <si>
    <t>Rogue</t>
  </si>
  <si>
    <t>Adept</t>
  </si>
  <si>
    <t>Scholar</t>
  </si>
  <si>
    <t>Templar</t>
  </si>
  <si>
    <t>Artisan</t>
  </si>
  <si>
    <t>Race Choice</t>
  </si>
  <si>
    <t>Class Choice</t>
  </si>
  <si>
    <t>Fighter</t>
  </si>
  <si>
    <t>RACIAL TRAITS</t>
  </si>
  <si>
    <t>Total BP</t>
  </si>
  <si>
    <t>Level</t>
  </si>
  <si>
    <t>Total</t>
  </si>
  <si>
    <t>Elf</t>
  </si>
  <si>
    <t>Barbarian</t>
  </si>
  <si>
    <t>Racial Number</t>
  </si>
  <si>
    <t>Total Overall Levels</t>
  </si>
  <si>
    <t>BP Totals for ALL Classes with Selected Levels in Skills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</si>
</sst>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2"/>
      <name val="Arial"/>
      <family val="0"/>
    </font>
    <font>
      <b/>
      <sz val="8"/>
      <name val="Arial"/>
      <family val="2"/>
    </font>
    <font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 quotePrefix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6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2" borderId="5" xfId="0" applyFont="1" applyFill="1" applyBorder="1" applyAlignment="1">
      <alignment/>
    </xf>
    <xf numFmtId="0" fontId="1" fillId="3" borderId="5" xfId="0" applyFont="1" applyFill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1" fillId="2" borderId="5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B1" sqref="B1:J1"/>
    </sheetView>
  </sheetViews>
  <sheetFormatPr defaultColWidth="9.140625" defaultRowHeight="12.75"/>
  <cols>
    <col min="1" max="1" width="15.28125" style="5" bestFit="1" customWidth="1"/>
    <col min="2" max="2" width="3.7109375" style="5" bestFit="1" customWidth="1"/>
    <col min="3" max="3" width="4.7109375" style="5" bestFit="1" customWidth="1"/>
    <col min="4" max="4" width="4.28125" style="5" bestFit="1" customWidth="1"/>
    <col min="5" max="5" width="1.57421875" style="5" customWidth="1"/>
    <col min="6" max="6" width="19.00390625" style="5" bestFit="1" customWidth="1"/>
    <col min="7" max="7" width="3.7109375" style="5" bestFit="1" customWidth="1"/>
    <col min="8" max="8" width="4.7109375" style="5" bestFit="1" customWidth="1"/>
    <col min="9" max="9" width="4.28125" style="5" bestFit="1" customWidth="1"/>
    <col min="10" max="10" width="1.28515625" style="5" customWidth="1"/>
    <col min="11" max="11" width="21.140625" style="5" bestFit="1" customWidth="1"/>
    <col min="12" max="12" width="3.7109375" style="5" bestFit="1" customWidth="1"/>
    <col min="13" max="13" width="4.7109375" style="5" bestFit="1" customWidth="1"/>
    <col min="14" max="14" width="4.28125" style="5" bestFit="1" customWidth="1"/>
    <col min="15" max="16384" width="8.8515625" style="5" customWidth="1"/>
  </cols>
  <sheetData>
    <row r="1" spans="1:13" ht="17.25" customHeight="1">
      <c r="A1" s="3" t="s">
        <v>89</v>
      </c>
      <c r="B1" s="19"/>
      <c r="C1" s="20"/>
      <c r="D1" s="20"/>
      <c r="E1" s="20"/>
      <c r="F1" s="20"/>
      <c r="G1" s="20"/>
      <c r="H1" s="20"/>
      <c r="I1" s="20"/>
      <c r="J1" s="21"/>
      <c r="K1" s="6" t="s">
        <v>102</v>
      </c>
      <c r="L1" s="17">
        <f>SUM(D7:D38)+SUM(I6:I34)+SUM(N6:N34)</f>
        <v>0</v>
      </c>
      <c r="M1" s="18"/>
    </row>
    <row r="2" ht="17.25" customHeight="1">
      <c r="A2" s="3" t="s">
        <v>90</v>
      </c>
    </row>
    <row r="3" ht="17.25" customHeight="1">
      <c r="A3" s="3" t="s">
        <v>91</v>
      </c>
    </row>
    <row r="6" spans="1:14" ht="9.75">
      <c r="A6" s="13" t="s">
        <v>101</v>
      </c>
      <c r="B6" s="13" t="s">
        <v>1</v>
      </c>
      <c r="C6" s="13" t="s">
        <v>103</v>
      </c>
      <c r="D6" s="13" t="s">
        <v>104</v>
      </c>
      <c r="F6" s="13" t="s">
        <v>26</v>
      </c>
      <c r="G6" s="13" t="s">
        <v>1</v>
      </c>
      <c r="H6" s="13" t="s">
        <v>103</v>
      </c>
      <c r="I6" s="13" t="s">
        <v>104</v>
      </c>
      <c r="K6" s="13" t="s">
        <v>43</v>
      </c>
      <c r="L6" s="13" t="s">
        <v>1</v>
      </c>
      <c r="M6" s="13" t="s">
        <v>103</v>
      </c>
      <c r="N6" s="13" t="s">
        <v>104</v>
      </c>
    </row>
    <row r="7" spans="1:14" ht="9.75">
      <c r="A7" s="14" t="s">
        <v>3</v>
      </c>
      <c r="B7" s="14">
        <f>INDEX(Skills,ClassNum,1)</f>
        <v>2</v>
      </c>
      <c r="C7" s="15"/>
      <c r="D7" s="14">
        <f>IF(B7*C7=0,"",B7*C7)</f>
      </c>
      <c r="F7" s="14" t="s">
        <v>27</v>
      </c>
      <c r="G7" s="31">
        <f>INDEX(Skills,ClassNum,25)</f>
        <v>6</v>
      </c>
      <c r="H7" s="32"/>
      <c r="I7" s="31">
        <f>IF(G7*H7=0,"",G7*H7)</f>
      </c>
      <c r="K7" s="14" t="s">
        <v>44</v>
      </c>
      <c r="L7" s="14">
        <f>INDEX(Skills,ClassNum,42)</f>
        <v>8</v>
      </c>
      <c r="M7" s="15"/>
      <c r="N7" s="14">
        <f>IF(L7*M7=0,"",L7*M7)</f>
      </c>
    </row>
    <row r="8" spans="1:14" ht="9.75">
      <c r="A8" s="14" t="s">
        <v>4</v>
      </c>
      <c r="B8" s="14">
        <f>INDEX(Skills,ClassNum,2)</f>
        <v>8</v>
      </c>
      <c r="C8" s="15"/>
      <c r="D8" s="14">
        <f aca="true" t="shared" si="0" ref="D8:D18">IF(B8*C8=0,"",B8*C8)</f>
      </c>
      <c r="F8" s="14" t="s">
        <v>28</v>
      </c>
      <c r="G8" s="14">
        <f>INDEX(Skills,ClassNum,26)</f>
        <v>4</v>
      </c>
      <c r="H8" s="15"/>
      <c r="I8" s="14">
        <f aca="true" t="shared" si="1" ref="I8:I34">IF(G8*H8=0,"",G8*H8)</f>
      </c>
      <c r="K8" s="14" t="s">
        <v>45</v>
      </c>
      <c r="L8" s="14">
        <f>INDEX(Skills,ClassNum,43)</f>
        <v>6</v>
      </c>
      <c r="M8" s="15"/>
      <c r="N8" s="14">
        <f aca="true" t="shared" si="2" ref="N8:N34">IF(L8*M8=0,"",L8*M8)</f>
      </c>
    </row>
    <row r="9" spans="1:14" ht="9.75">
      <c r="A9" s="14" t="s">
        <v>5</v>
      </c>
      <c r="B9" s="14">
        <f>INDEX(Skills,ClassNum,3)</f>
        <v>2</v>
      </c>
      <c r="C9" s="15"/>
      <c r="D9" s="14">
        <f t="shared" si="0"/>
      </c>
      <c r="F9" s="14" t="s">
        <v>29</v>
      </c>
      <c r="G9" s="14">
        <f>INDEX(Skills,ClassNum,27)</f>
        <v>3</v>
      </c>
      <c r="H9" s="15"/>
      <c r="I9" s="14">
        <f t="shared" si="1"/>
      </c>
      <c r="K9" s="14" t="s">
        <v>46</v>
      </c>
      <c r="L9" s="14">
        <f>INDEX(Skills,ClassNum,44)</f>
        <v>6</v>
      </c>
      <c r="M9" s="15"/>
      <c r="N9" s="14">
        <f t="shared" si="2"/>
      </c>
    </row>
    <row r="10" spans="1:14" ht="9.75">
      <c r="A10" s="14" t="s">
        <v>6</v>
      </c>
      <c r="B10" s="14">
        <f>INDEX(Skills,ClassNum,4)</f>
        <v>10</v>
      </c>
      <c r="C10" s="15"/>
      <c r="D10" s="14">
        <f t="shared" si="0"/>
      </c>
      <c r="F10" s="14" t="s">
        <v>30</v>
      </c>
      <c r="G10" s="14">
        <f>INDEX(Skills,ClassNum,28)</f>
        <v>5</v>
      </c>
      <c r="H10" s="15"/>
      <c r="I10" s="14">
        <f t="shared" si="1"/>
      </c>
      <c r="K10" s="14" t="s">
        <v>47</v>
      </c>
      <c r="L10" s="14">
        <f>INDEX(Skills,ClassNum,45)</f>
        <v>3</v>
      </c>
      <c r="M10" s="15"/>
      <c r="N10" s="14">
        <f t="shared" si="2"/>
      </c>
    </row>
    <row r="11" spans="1:14" ht="9.75">
      <c r="A11" s="14" t="s">
        <v>7</v>
      </c>
      <c r="B11" s="14">
        <f>INDEX(Skills,ClassNum,5)</f>
        <v>10</v>
      </c>
      <c r="C11" s="15"/>
      <c r="D11" s="14">
        <f t="shared" si="0"/>
      </c>
      <c r="F11" s="14" t="s">
        <v>31</v>
      </c>
      <c r="G11" s="14">
        <f>INDEX(Skills,ClassNum,29)</f>
        <v>7</v>
      </c>
      <c r="H11" s="15"/>
      <c r="I11" s="14">
        <f t="shared" si="1"/>
      </c>
      <c r="K11" s="14" t="s">
        <v>48</v>
      </c>
      <c r="L11" s="14">
        <f>INDEX(Skills,ClassNum,46)</f>
        <v>2</v>
      </c>
      <c r="M11" s="15"/>
      <c r="N11" s="14">
        <f t="shared" si="2"/>
      </c>
    </row>
    <row r="12" spans="1:14" ht="9.75">
      <c r="A12" s="14" t="s">
        <v>8</v>
      </c>
      <c r="B12" s="14">
        <f>INDEX(Skills,ClassNum,6)</f>
        <v>6</v>
      </c>
      <c r="C12" s="15"/>
      <c r="D12" s="14">
        <f t="shared" si="0"/>
      </c>
      <c r="F12" s="14" t="s">
        <v>32</v>
      </c>
      <c r="G12" s="14">
        <f>INDEX(Skills,ClassNum,30)</f>
        <v>8</v>
      </c>
      <c r="H12" s="15"/>
      <c r="I12" s="14">
        <f t="shared" si="1"/>
      </c>
      <c r="K12" s="14" t="s">
        <v>49</v>
      </c>
      <c r="L12" s="14">
        <f>INDEX(Skills,ClassNum,47)</f>
        <v>8</v>
      </c>
      <c r="M12" s="15"/>
      <c r="N12" s="14">
        <f t="shared" si="2"/>
      </c>
    </row>
    <row r="13" spans="1:14" ht="9.75">
      <c r="A13" s="14" t="s">
        <v>9</v>
      </c>
      <c r="B13" s="14">
        <f>INDEX(Skills,ClassNum,7)</f>
        <v>4</v>
      </c>
      <c r="C13" s="15"/>
      <c r="D13" s="14">
        <f t="shared" si="0"/>
      </c>
      <c r="F13" s="14" t="s">
        <v>33</v>
      </c>
      <c r="G13" s="14">
        <f>INDEX(Skills,ClassNum,31)</f>
        <v>2</v>
      </c>
      <c r="H13" s="15"/>
      <c r="I13" s="14">
        <f t="shared" si="1"/>
      </c>
      <c r="K13" s="14" t="s">
        <v>50</v>
      </c>
      <c r="L13" s="14">
        <f>INDEX(Skills,ClassNum,48)</f>
        <v>8</v>
      </c>
      <c r="M13" s="15"/>
      <c r="N13" s="14">
        <f t="shared" si="2"/>
      </c>
    </row>
    <row r="14" spans="1:14" ht="9.75">
      <c r="A14" s="14" t="s">
        <v>10</v>
      </c>
      <c r="B14" s="14">
        <f>INDEX(Skills,ClassNum,8)</f>
        <v>3</v>
      </c>
      <c r="C14" s="15"/>
      <c r="D14" s="14">
        <f t="shared" si="0"/>
      </c>
      <c r="F14" s="14" t="s">
        <v>34</v>
      </c>
      <c r="G14" s="14">
        <f>INDEX(Skills,ClassNum,32)</f>
        <v>4</v>
      </c>
      <c r="H14" s="15"/>
      <c r="I14" s="14">
        <f t="shared" si="1"/>
      </c>
      <c r="K14" s="14" t="s">
        <v>51</v>
      </c>
      <c r="L14" s="14">
        <f>INDEX(Skills,ClassNum,49)</f>
        <v>5</v>
      </c>
      <c r="M14" s="15"/>
      <c r="N14" s="14">
        <f t="shared" si="2"/>
      </c>
    </row>
    <row r="15" spans="1:14" ht="9.75">
      <c r="A15" s="14" t="s">
        <v>11</v>
      </c>
      <c r="B15" s="14">
        <f>INDEX(Skills,ClassNum,9)</f>
        <v>2</v>
      </c>
      <c r="C15" s="15"/>
      <c r="D15" s="14">
        <f t="shared" si="0"/>
      </c>
      <c r="F15" s="14" t="s">
        <v>35</v>
      </c>
      <c r="G15" s="14">
        <f>INDEX(Skills,ClassNum,33)</f>
        <v>10</v>
      </c>
      <c r="H15" s="15"/>
      <c r="I15" s="14">
        <f t="shared" si="1"/>
      </c>
      <c r="K15" s="14" t="s">
        <v>52</v>
      </c>
      <c r="L15" s="14">
        <f>INDEX(Skills,ClassNum,50)</f>
        <v>4</v>
      </c>
      <c r="M15" s="15"/>
      <c r="N15" s="14">
        <f t="shared" si="2"/>
      </c>
    </row>
    <row r="16" spans="1:14" ht="9.75">
      <c r="A16" s="14" t="s">
        <v>12</v>
      </c>
      <c r="B16" s="14">
        <f>INDEX(Skills,ClassNum,10)</f>
        <v>5</v>
      </c>
      <c r="C16" s="15"/>
      <c r="D16" s="14">
        <f t="shared" si="0"/>
      </c>
      <c r="F16" s="14" t="s">
        <v>36</v>
      </c>
      <c r="G16" s="14">
        <f>INDEX(Skills,ClassNum,34)</f>
        <v>2</v>
      </c>
      <c r="H16" s="15"/>
      <c r="I16" s="14">
        <f t="shared" si="1"/>
      </c>
      <c r="K16" s="14" t="s">
        <v>53</v>
      </c>
      <c r="L16" s="14">
        <f>INDEX(Skills,ClassNum,51)</f>
        <v>5</v>
      </c>
      <c r="M16" s="15"/>
      <c r="N16" s="14">
        <f t="shared" si="2"/>
      </c>
    </row>
    <row r="17" spans="1:14" ht="9.75">
      <c r="A17" s="14" t="s">
        <v>13</v>
      </c>
      <c r="B17" s="14">
        <f>INDEX(Skills,ClassNum,11)</f>
        <v>4</v>
      </c>
      <c r="C17" s="15"/>
      <c r="D17" s="14">
        <f t="shared" si="0"/>
      </c>
      <c r="F17" s="14" t="s">
        <v>37</v>
      </c>
      <c r="G17" s="14">
        <f>INDEX(Skills,ClassNum,35)</f>
        <v>6</v>
      </c>
      <c r="H17" s="15"/>
      <c r="I17" s="14">
        <f t="shared" si="1"/>
      </c>
      <c r="K17" s="14" t="s">
        <v>54</v>
      </c>
      <c r="L17" s="14">
        <f>INDEX(Skills,ClassNum,52)</f>
        <v>3</v>
      </c>
      <c r="M17" s="15"/>
      <c r="N17" s="14">
        <f t="shared" si="2"/>
      </c>
    </row>
    <row r="18" spans="1:14" ht="9.75">
      <c r="A18" s="14" t="s">
        <v>14</v>
      </c>
      <c r="B18" s="14">
        <f>INDEX(Skills,ClassNum,12)</f>
        <v>4</v>
      </c>
      <c r="C18" s="15"/>
      <c r="D18" s="14">
        <f t="shared" si="0"/>
      </c>
      <c r="F18" s="14" t="s">
        <v>38</v>
      </c>
      <c r="G18" s="14">
        <f>INDEX(Skills,ClassNum,36)</f>
        <v>8</v>
      </c>
      <c r="H18" s="15"/>
      <c r="I18" s="14">
        <f t="shared" si="1"/>
      </c>
      <c r="K18" s="14" t="s">
        <v>55</v>
      </c>
      <c r="L18" s="14">
        <f>INDEX(Skills,ClassNum,53)</f>
        <v>6</v>
      </c>
      <c r="M18" s="15"/>
      <c r="N18" s="14">
        <f t="shared" si="2"/>
      </c>
    </row>
    <row r="19" spans="1:14" ht="9.75">
      <c r="A19" s="4"/>
      <c r="F19" s="14" t="s">
        <v>39</v>
      </c>
      <c r="G19" s="14">
        <f>INDEX(Skills,ClassNum,37)</f>
        <v>10</v>
      </c>
      <c r="H19" s="15"/>
      <c r="I19" s="14">
        <f t="shared" si="1"/>
      </c>
      <c r="K19" s="14" t="s">
        <v>56</v>
      </c>
      <c r="L19" s="14">
        <f>INDEX(Skills,ClassNum,54)</f>
        <v>4</v>
      </c>
      <c r="M19" s="15"/>
      <c r="N19" s="14">
        <f t="shared" si="2"/>
      </c>
    </row>
    <row r="20" spans="1:14" ht="9.75">
      <c r="A20" s="13" t="s">
        <v>15</v>
      </c>
      <c r="B20" s="13" t="s">
        <v>1</v>
      </c>
      <c r="C20" s="13" t="s">
        <v>103</v>
      </c>
      <c r="D20" s="13" t="s">
        <v>104</v>
      </c>
      <c r="F20" s="14" t="s">
        <v>40</v>
      </c>
      <c r="G20" s="14">
        <f>INDEX(Skills,ClassNum,38)</f>
        <v>2</v>
      </c>
      <c r="H20" s="15"/>
      <c r="I20" s="14">
        <f t="shared" si="1"/>
      </c>
      <c r="K20" s="14" t="s">
        <v>57</v>
      </c>
      <c r="L20" s="14">
        <f>INDEX(Skills,ClassNum,55)</f>
        <v>3</v>
      </c>
      <c r="M20" s="15"/>
      <c r="N20" s="14">
        <f t="shared" si="2"/>
      </c>
    </row>
    <row r="21" spans="1:14" ht="9.75">
      <c r="A21" s="14" t="s">
        <v>16</v>
      </c>
      <c r="B21" s="14">
        <f>INDEX(Skills,ClassNum,14)</f>
        <v>6</v>
      </c>
      <c r="C21" s="15"/>
      <c r="D21" s="14">
        <f aca="true" t="shared" si="3" ref="D21:D38">IF(B21*C21=0,"",B21*C21)</f>
      </c>
      <c r="F21" s="14" t="s">
        <v>41</v>
      </c>
      <c r="G21" s="14">
        <f>INDEX(Skills,ClassNum,39)</f>
        <v>15</v>
      </c>
      <c r="H21" s="15"/>
      <c r="I21" s="14">
        <f t="shared" si="1"/>
      </c>
      <c r="K21" s="14" t="s">
        <v>58</v>
      </c>
      <c r="L21" s="14">
        <f>INDEX(Skills,ClassNum,56)</f>
        <v>12</v>
      </c>
      <c r="M21" s="15"/>
      <c r="N21" s="14">
        <f t="shared" si="2"/>
      </c>
    </row>
    <row r="22" spans="1:14" ht="9.75">
      <c r="A22" s="14" t="s">
        <v>17</v>
      </c>
      <c r="B22" s="14">
        <f>INDEX(Skills,ClassNum,15)</f>
        <v>3</v>
      </c>
      <c r="C22" s="15"/>
      <c r="D22" s="14">
        <f t="shared" si="3"/>
      </c>
      <c r="F22" s="14" t="s">
        <v>42</v>
      </c>
      <c r="G22" s="14">
        <f>INDEX(Skills,ClassNum,40)</f>
        <v>0</v>
      </c>
      <c r="H22" s="15"/>
      <c r="I22" s="14">
        <f t="shared" si="1"/>
      </c>
      <c r="K22" s="14" t="s">
        <v>59</v>
      </c>
      <c r="L22" s="14">
        <f>INDEX(Skills,ClassNum,57)</f>
        <v>3</v>
      </c>
      <c r="M22" s="15"/>
      <c r="N22" s="14">
        <f t="shared" si="2"/>
      </c>
    </row>
    <row r="23" spans="1:4" ht="9.75">
      <c r="A23" s="14" t="s">
        <v>18</v>
      </c>
      <c r="B23" s="14">
        <f>INDEX(Skills,ClassNum,16)</f>
        <v>2</v>
      </c>
      <c r="C23" s="15"/>
      <c r="D23" s="14">
        <f t="shared" si="3"/>
      </c>
    </row>
    <row r="24" spans="1:14" ht="9.75">
      <c r="A24" s="14" t="s">
        <v>19</v>
      </c>
      <c r="B24" s="14">
        <f>INDEX(Skills,ClassNum,17)</f>
        <v>6</v>
      </c>
      <c r="C24" s="15"/>
      <c r="D24" s="14">
        <f t="shared" si="3"/>
      </c>
      <c r="F24" s="13" t="s">
        <v>66</v>
      </c>
      <c r="G24" s="13" t="s">
        <v>1</v>
      </c>
      <c r="H24" s="13" t="s">
        <v>103</v>
      </c>
      <c r="I24" s="13" t="s">
        <v>104</v>
      </c>
      <c r="K24" s="13" t="s">
        <v>77</v>
      </c>
      <c r="L24" s="13" t="s">
        <v>1</v>
      </c>
      <c r="M24" s="13" t="s">
        <v>103</v>
      </c>
      <c r="N24" s="13" t="s">
        <v>104</v>
      </c>
    </row>
    <row r="25" spans="1:14" ht="9.75">
      <c r="A25" s="14" t="s">
        <v>20</v>
      </c>
      <c r="B25" s="14">
        <f>INDEX(Skills,ClassNum,18)</f>
        <v>6</v>
      </c>
      <c r="C25" s="15"/>
      <c r="D25" s="14">
        <f t="shared" si="3"/>
      </c>
      <c r="F25" s="14" t="s">
        <v>67</v>
      </c>
      <c r="G25" s="14">
        <f>INDEX(Skills,ClassNum,65)</f>
        <v>3</v>
      </c>
      <c r="H25" s="15"/>
      <c r="I25" s="14">
        <f t="shared" si="1"/>
      </c>
      <c r="K25" s="14" t="s">
        <v>67</v>
      </c>
      <c r="L25" s="14">
        <f>INDEX(Skills,ClassNum,76)</f>
        <v>6</v>
      </c>
      <c r="M25" s="15"/>
      <c r="N25" s="14">
        <f t="shared" si="2"/>
      </c>
    </row>
    <row r="26" spans="1:14" ht="9.75">
      <c r="A26" s="14" t="s">
        <v>21</v>
      </c>
      <c r="B26" s="14">
        <f>INDEX(Skills,ClassNum,19)</f>
        <v>6</v>
      </c>
      <c r="C26" s="15"/>
      <c r="D26" s="14">
        <f t="shared" si="3"/>
      </c>
      <c r="F26" s="14" t="s">
        <v>68</v>
      </c>
      <c r="G26" s="14">
        <f>INDEX(Skills,ClassNum,66)</f>
        <v>3</v>
      </c>
      <c r="H26" s="15"/>
      <c r="I26" s="14">
        <f t="shared" si="1"/>
      </c>
      <c r="K26" s="14" t="s">
        <v>68</v>
      </c>
      <c r="L26" s="14">
        <f>INDEX(Skills,ClassNum,77)</f>
        <v>6</v>
      </c>
      <c r="M26" s="15"/>
      <c r="N26" s="14">
        <f t="shared" si="2"/>
      </c>
    </row>
    <row r="27" spans="1:14" ht="9.75">
      <c r="A27" s="14" t="s">
        <v>22</v>
      </c>
      <c r="B27" s="14">
        <f>INDEX(Skills,ClassNum,20)</f>
        <v>4</v>
      </c>
      <c r="C27" s="15"/>
      <c r="D27" s="14">
        <f t="shared" si="3"/>
      </c>
      <c r="F27" s="14" t="s">
        <v>69</v>
      </c>
      <c r="G27" s="14">
        <f>INDEX(Skills,ClassNum,67)</f>
        <v>6</v>
      </c>
      <c r="H27" s="15"/>
      <c r="I27" s="14">
        <f t="shared" si="1"/>
      </c>
      <c r="K27" s="14" t="s">
        <v>69</v>
      </c>
      <c r="L27" s="14">
        <f>INDEX(Skills,ClassNum,78)</f>
        <v>12</v>
      </c>
      <c r="M27" s="15"/>
      <c r="N27" s="14">
        <f t="shared" si="2"/>
      </c>
    </row>
    <row r="28" spans="1:14" ht="9.75">
      <c r="A28" s="14" t="s">
        <v>23</v>
      </c>
      <c r="B28" s="14">
        <f>INDEX(Skills,ClassNum,21)</f>
        <v>6</v>
      </c>
      <c r="C28" s="15"/>
      <c r="D28" s="14">
        <f t="shared" si="3"/>
      </c>
      <c r="F28" s="14" t="s">
        <v>70</v>
      </c>
      <c r="G28" s="14">
        <f>INDEX(Skills,ClassNum,68)</f>
        <v>6</v>
      </c>
      <c r="H28" s="15"/>
      <c r="I28" s="14">
        <f t="shared" si="1"/>
      </c>
      <c r="K28" s="14" t="s">
        <v>70</v>
      </c>
      <c r="L28" s="14">
        <f>INDEX(Skills,ClassNum,79)</f>
        <v>12</v>
      </c>
      <c r="M28" s="15"/>
      <c r="N28" s="14">
        <f t="shared" si="2"/>
      </c>
    </row>
    <row r="29" spans="1:14" ht="9.75">
      <c r="A29" s="14" t="s">
        <v>24</v>
      </c>
      <c r="B29" s="14">
        <f>INDEX(Skills,ClassNum,22)</f>
        <v>10</v>
      </c>
      <c r="C29" s="15"/>
      <c r="D29" s="14">
        <f t="shared" si="3"/>
      </c>
      <c r="F29" s="14" t="s">
        <v>71</v>
      </c>
      <c r="G29" s="14">
        <f>INDEX(Skills,ClassNum,69)</f>
        <v>9</v>
      </c>
      <c r="H29" s="15"/>
      <c r="I29" s="14">
        <f t="shared" si="1"/>
      </c>
      <c r="K29" s="14" t="s">
        <v>71</v>
      </c>
      <c r="L29" s="14">
        <f>INDEX(Skills,ClassNum,80)</f>
        <v>18</v>
      </c>
      <c r="M29" s="15"/>
      <c r="N29" s="14">
        <f t="shared" si="2"/>
      </c>
    </row>
    <row r="30" spans="1:14" ht="9.75">
      <c r="A30" s="14" t="s">
        <v>25</v>
      </c>
      <c r="B30" s="14">
        <f>INDEX(Skills,ClassNum,23)</f>
        <v>1</v>
      </c>
      <c r="C30" s="15"/>
      <c r="D30" s="14">
        <f t="shared" si="3"/>
      </c>
      <c r="F30" s="14" t="s">
        <v>72</v>
      </c>
      <c r="G30" s="14">
        <f>INDEX(Skills,ClassNum,70)</f>
        <v>9</v>
      </c>
      <c r="H30" s="15"/>
      <c r="I30" s="14">
        <f t="shared" si="1"/>
      </c>
      <c r="K30" s="14" t="s">
        <v>72</v>
      </c>
      <c r="L30" s="14">
        <f>INDEX(Skills,ClassNum,81)</f>
        <v>18</v>
      </c>
      <c r="M30" s="15"/>
      <c r="N30" s="14">
        <f t="shared" si="2"/>
      </c>
    </row>
    <row r="31" spans="6:14" ht="9.75">
      <c r="F31" s="14" t="s">
        <v>73</v>
      </c>
      <c r="G31" s="14">
        <f>INDEX(Skills,ClassNum,71)</f>
        <v>12</v>
      </c>
      <c r="H31" s="15"/>
      <c r="I31" s="14">
        <f t="shared" si="1"/>
      </c>
      <c r="K31" s="14" t="s">
        <v>73</v>
      </c>
      <c r="L31" s="14">
        <f>INDEX(Skills,ClassNum,82)</f>
        <v>24</v>
      </c>
      <c r="M31" s="15"/>
      <c r="N31" s="14">
        <f t="shared" si="2"/>
      </c>
    </row>
    <row r="32" spans="1:14" ht="9.75">
      <c r="A32" s="13" t="s">
        <v>63</v>
      </c>
      <c r="B32" s="13" t="s">
        <v>1</v>
      </c>
      <c r="C32" s="13" t="s">
        <v>103</v>
      </c>
      <c r="D32" s="13" t="s">
        <v>104</v>
      </c>
      <c r="F32" s="14" t="s">
        <v>74</v>
      </c>
      <c r="G32" s="14">
        <f>INDEX(Skills,ClassNum,72)</f>
        <v>12</v>
      </c>
      <c r="H32" s="15"/>
      <c r="I32" s="14">
        <f t="shared" si="1"/>
      </c>
      <c r="K32" s="14" t="s">
        <v>74</v>
      </c>
      <c r="L32" s="14">
        <f>INDEX(Skills,ClassNum,83)</f>
        <v>24</v>
      </c>
      <c r="M32" s="15"/>
      <c r="N32" s="14">
        <f t="shared" si="2"/>
      </c>
    </row>
    <row r="33" spans="1:14" ht="9.75">
      <c r="A33" s="14" t="s">
        <v>64</v>
      </c>
      <c r="B33" s="14">
        <f>INDEX(Skills,ClassNum,62)</f>
        <v>2</v>
      </c>
      <c r="C33" s="15"/>
      <c r="D33" s="14">
        <f t="shared" si="3"/>
      </c>
      <c r="F33" s="14" t="s">
        <v>75</v>
      </c>
      <c r="G33" s="14">
        <f>INDEX(Skills,ClassNum,73)</f>
        <v>15</v>
      </c>
      <c r="H33" s="15"/>
      <c r="I33" s="14">
        <f t="shared" si="1"/>
      </c>
      <c r="K33" s="14" t="s">
        <v>75</v>
      </c>
      <c r="L33" s="14">
        <f>INDEX(Skills,ClassNum,84)</f>
        <v>30</v>
      </c>
      <c r="M33" s="15"/>
      <c r="N33" s="14">
        <f t="shared" si="2"/>
      </c>
    </row>
    <row r="34" spans="1:14" ht="9.75">
      <c r="A34" s="14" t="s">
        <v>65</v>
      </c>
      <c r="B34" s="14">
        <f>INDEX(Skills,ClassNum,63)</f>
        <v>6</v>
      </c>
      <c r="C34" s="15"/>
      <c r="D34" s="14">
        <f t="shared" si="3"/>
      </c>
      <c r="F34" s="14" t="s">
        <v>76</v>
      </c>
      <c r="G34" s="14">
        <f>INDEX(Skills,ClassNum,74)</f>
        <v>12</v>
      </c>
      <c r="H34" s="15"/>
      <c r="I34" s="14">
        <f t="shared" si="1"/>
      </c>
      <c r="K34" s="14" t="s">
        <v>76</v>
      </c>
      <c r="L34" s="14">
        <f>INDEX(Skills,ClassNum,85)</f>
        <v>24</v>
      </c>
      <c r="M34" s="15"/>
      <c r="N34" s="14">
        <f t="shared" si="2"/>
      </c>
    </row>
    <row r="36" spans="1:14" ht="9.75">
      <c r="A36" s="13" t="s">
        <v>60</v>
      </c>
      <c r="B36" s="13" t="s">
        <v>1</v>
      </c>
      <c r="C36" s="13" t="s">
        <v>103</v>
      </c>
      <c r="D36" s="13" t="s">
        <v>104</v>
      </c>
      <c r="F36" s="28" t="s">
        <v>109</v>
      </c>
      <c r="G36" s="29"/>
      <c r="H36" s="29"/>
      <c r="I36" s="29"/>
      <c r="J36" s="29"/>
      <c r="K36" s="29"/>
      <c r="L36" s="29"/>
      <c r="M36" s="29"/>
      <c r="N36" s="30"/>
    </row>
    <row r="37" spans="1:14" ht="9.75">
      <c r="A37" s="14" t="s">
        <v>61</v>
      </c>
      <c r="B37" s="14">
        <f>INDEX(Skills,ClassNum,59)</f>
        <v>6</v>
      </c>
      <c r="C37" s="15"/>
      <c r="D37" s="14">
        <f t="shared" si="3"/>
      </c>
      <c r="F37" s="22" t="str">
        <f>"Fighter: "&amp;FighterTotal&amp;"  Scout: "&amp;ScoutTotal&amp;"  Rogue: "&amp;RogueTotal&amp;"  Adept: "&amp;AdeptTotal&amp;"  Scholar: "&amp;ScholarTotal&amp;"  Templar: "&amp;TemplarTotal&amp;"  Artisan: "&amp;ArtisanTotal</f>
        <v>Fighter: 0  Scout: 0  Rogue: 0  Adept: 0  Scholar: 0  Templar: 0  Artisan: 0</v>
      </c>
      <c r="G37" s="23"/>
      <c r="H37" s="23"/>
      <c r="I37" s="23"/>
      <c r="J37" s="23"/>
      <c r="K37" s="23"/>
      <c r="L37" s="23"/>
      <c r="M37" s="23"/>
      <c r="N37" s="24"/>
    </row>
    <row r="38" spans="1:14" ht="9.75">
      <c r="A38" s="14" t="s">
        <v>62</v>
      </c>
      <c r="B38" s="14">
        <f>INDEX(Skills,ClassNum,60)</f>
        <v>8</v>
      </c>
      <c r="C38" s="15"/>
      <c r="D38" s="14">
        <f t="shared" si="3"/>
      </c>
      <c r="F38" s="25"/>
      <c r="G38" s="26"/>
      <c r="H38" s="26"/>
      <c r="I38" s="26"/>
      <c r="J38" s="26"/>
      <c r="K38" s="26"/>
      <c r="L38" s="26"/>
      <c r="M38" s="26"/>
      <c r="N38" s="27"/>
    </row>
  </sheetData>
  <mergeCells count="4">
    <mergeCell ref="L1:M1"/>
    <mergeCell ref="B1:J1"/>
    <mergeCell ref="F37:N38"/>
    <mergeCell ref="F36:N36"/>
  </mergeCells>
  <printOptions/>
  <pageMargins left="0.5" right="0.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107"/>
  <sheetViews>
    <sheetView workbookViewId="0" topLeftCell="A1">
      <selection activeCell="H11" sqref="H11"/>
    </sheetView>
  </sheetViews>
  <sheetFormatPr defaultColWidth="9.140625" defaultRowHeight="12.75"/>
  <cols>
    <col min="1" max="1" width="13.28125" style="0" bestFit="1" customWidth="1"/>
    <col min="2" max="2" width="11.57421875" style="0" bestFit="1" customWidth="1"/>
    <col min="3" max="8" width="9.421875" style="0" customWidth="1"/>
    <col min="66" max="66" width="11.7109375" style="0" customWidth="1"/>
    <col min="67" max="76" width="6.8515625" style="0" customWidth="1"/>
    <col min="77" max="77" width="11.7109375" style="0" customWidth="1"/>
    <col min="78" max="87" width="6.8515625" style="0" customWidth="1"/>
  </cols>
  <sheetData>
    <row r="1" spans="1:87" ht="21">
      <c r="A1" s="16" t="s">
        <v>0</v>
      </c>
      <c r="B1" s="16" t="s">
        <v>2</v>
      </c>
      <c r="C1" s="16" t="s">
        <v>3</v>
      </c>
      <c r="D1" s="16" t="s">
        <v>4</v>
      </c>
      <c r="E1" s="16" t="s">
        <v>5</v>
      </c>
      <c r="F1" s="16" t="s">
        <v>6</v>
      </c>
      <c r="G1" s="16" t="s">
        <v>7</v>
      </c>
      <c r="H1" s="16" t="s">
        <v>8</v>
      </c>
      <c r="I1" s="16" t="s">
        <v>9</v>
      </c>
      <c r="J1" s="16" t="s">
        <v>10</v>
      </c>
      <c r="K1" s="16" t="s">
        <v>11</v>
      </c>
      <c r="L1" s="16" t="s">
        <v>12</v>
      </c>
      <c r="M1" s="16" t="s">
        <v>13</v>
      </c>
      <c r="N1" s="16" t="s">
        <v>14</v>
      </c>
      <c r="O1" s="16" t="s">
        <v>15</v>
      </c>
      <c r="P1" s="16" t="s">
        <v>16</v>
      </c>
      <c r="Q1" s="16" t="s">
        <v>17</v>
      </c>
      <c r="R1" s="16" t="s">
        <v>18</v>
      </c>
      <c r="S1" s="16" t="s">
        <v>19</v>
      </c>
      <c r="T1" s="16" t="s">
        <v>20</v>
      </c>
      <c r="U1" s="16" t="s">
        <v>21</v>
      </c>
      <c r="V1" s="16" t="s">
        <v>22</v>
      </c>
      <c r="W1" s="16" t="s">
        <v>23</v>
      </c>
      <c r="X1" s="16" t="s">
        <v>24</v>
      </c>
      <c r="Y1" s="16" t="s">
        <v>25</v>
      </c>
      <c r="Z1" s="16" t="s">
        <v>26</v>
      </c>
      <c r="AA1" s="16" t="s">
        <v>27</v>
      </c>
      <c r="AB1" s="16" t="s">
        <v>28</v>
      </c>
      <c r="AC1" s="16" t="s">
        <v>29</v>
      </c>
      <c r="AD1" s="16" t="s">
        <v>30</v>
      </c>
      <c r="AE1" s="16" t="s">
        <v>31</v>
      </c>
      <c r="AF1" s="16" t="s">
        <v>32</v>
      </c>
      <c r="AG1" s="16" t="s">
        <v>33</v>
      </c>
      <c r="AH1" s="16" t="s">
        <v>34</v>
      </c>
      <c r="AI1" s="16" t="s">
        <v>35</v>
      </c>
      <c r="AJ1" s="16" t="s">
        <v>36</v>
      </c>
      <c r="AK1" s="16" t="s">
        <v>37</v>
      </c>
      <c r="AL1" s="16" t="s">
        <v>38</v>
      </c>
      <c r="AM1" s="16" t="s">
        <v>39</v>
      </c>
      <c r="AN1" s="16" t="s">
        <v>40</v>
      </c>
      <c r="AO1" s="16" t="s">
        <v>41</v>
      </c>
      <c r="AP1" s="16" t="s">
        <v>42</v>
      </c>
      <c r="AQ1" s="16" t="s">
        <v>43</v>
      </c>
      <c r="AR1" s="16" t="s">
        <v>44</v>
      </c>
      <c r="AS1" s="16" t="s">
        <v>45</v>
      </c>
      <c r="AT1" s="16" t="s">
        <v>46</v>
      </c>
      <c r="AU1" s="16" t="s">
        <v>47</v>
      </c>
      <c r="AV1" s="16" t="s">
        <v>48</v>
      </c>
      <c r="AW1" s="16" t="s">
        <v>49</v>
      </c>
      <c r="AX1" s="16" t="s">
        <v>50</v>
      </c>
      <c r="AY1" s="16" t="s">
        <v>51</v>
      </c>
      <c r="AZ1" s="16" t="s">
        <v>52</v>
      </c>
      <c r="BA1" s="16" t="s">
        <v>53</v>
      </c>
      <c r="BB1" s="16" t="s">
        <v>54</v>
      </c>
      <c r="BC1" s="16" t="s">
        <v>55</v>
      </c>
      <c r="BD1" s="16" t="s">
        <v>56</v>
      </c>
      <c r="BE1" s="16" t="s">
        <v>57</v>
      </c>
      <c r="BF1" s="16" t="s">
        <v>58</v>
      </c>
      <c r="BG1" s="16" t="s">
        <v>59</v>
      </c>
      <c r="BH1" s="16" t="s">
        <v>60</v>
      </c>
      <c r="BI1" s="16" t="s">
        <v>61</v>
      </c>
      <c r="BJ1" s="16" t="s">
        <v>62</v>
      </c>
      <c r="BK1" s="16" t="s">
        <v>63</v>
      </c>
      <c r="BL1" s="16" t="s">
        <v>64</v>
      </c>
      <c r="BM1" s="16" t="s">
        <v>65</v>
      </c>
      <c r="BN1" s="16" t="s">
        <v>66</v>
      </c>
      <c r="BO1" s="16" t="s">
        <v>67</v>
      </c>
      <c r="BP1" s="16" t="s">
        <v>68</v>
      </c>
      <c r="BQ1" s="16" t="s">
        <v>69</v>
      </c>
      <c r="BR1" s="16" t="s">
        <v>70</v>
      </c>
      <c r="BS1" s="16" t="s">
        <v>71</v>
      </c>
      <c r="BT1" s="16" t="s">
        <v>72</v>
      </c>
      <c r="BU1" s="16" t="s">
        <v>73</v>
      </c>
      <c r="BV1" s="16" t="s">
        <v>74</v>
      </c>
      <c r="BW1" s="16" t="s">
        <v>75</v>
      </c>
      <c r="BX1" s="16" t="s">
        <v>76</v>
      </c>
      <c r="BY1" s="16" t="s">
        <v>77</v>
      </c>
      <c r="BZ1" s="16" t="s">
        <v>67</v>
      </c>
      <c r="CA1" s="16" t="s">
        <v>68</v>
      </c>
      <c r="CB1" s="16" t="s">
        <v>69</v>
      </c>
      <c r="CC1" s="16" t="s">
        <v>70</v>
      </c>
      <c r="CD1" s="16" t="s">
        <v>71</v>
      </c>
      <c r="CE1" s="16" t="s">
        <v>72</v>
      </c>
      <c r="CF1" s="16" t="s">
        <v>73</v>
      </c>
      <c r="CG1" s="16" t="s">
        <v>74</v>
      </c>
      <c r="CH1" s="16" t="s">
        <v>75</v>
      </c>
      <c r="CI1" s="16" t="s">
        <v>76</v>
      </c>
    </row>
    <row r="2" spans="1:87" ht="12.75">
      <c r="A2" s="16" t="s">
        <v>100</v>
      </c>
      <c r="B2" s="16"/>
      <c r="C2" s="16">
        <v>2</v>
      </c>
      <c r="D2" s="16">
        <v>8</v>
      </c>
      <c r="E2" s="16">
        <v>2</v>
      </c>
      <c r="F2" s="16">
        <v>10</v>
      </c>
      <c r="G2" s="16">
        <v>10</v>
      </c>
      <c r="H2" s="16">
        <v>6</v>
      </c>
      <c r="I2" s="16">
        <v>4</v>
      </c>
      <c r="J2" s="16">
        <v>3</v>
      </c>
      <c r="K2" s="16">
        <v>2</v>
      </c>
      <c r="L2" s="16">
        <v>5</v>
      </c>
      <c r="M2" s="16">
        <v>4</v>
      </c>
      <c r="N2" s="16">
        <v>4</v>
      </c>
      <c r="O2" s="16"/>
      <c r="P2" s="16">
        <v>6</v>
      </c>
      <c r="Q2" s="16">
        <f>IF(Race="Dwarf",2,3)</f>
        <v>3</v>
      </c>
      <c r="R2" s="16">
        <f aca="true" t="shared" si="0" ref="R2:R8">IF(Race="Mystic Wood Elf",1,2)</f>
        <v>2</v>
      </c>
      <c r="S2" s="16">
        <v>6</v>
      </c>
      <c r="T2" s="16">
        <v>6</v>
      </c>
      <c r="U2" s="16">
        <v>6</v>
      </c>
      <c r="V2" s="16">
        <v>4</v>
      </c>
      <c r="W2" s="16">
        <v>6</v>
      </c>
      <c r="X2" s="16">
        <f>IF(Race="Hobling",5,10)</f>
        <v>10</v>
      </c>
      <c r="Y2" s="16">
        <v>1</v>
      </c>
      <c r="Z2" s="16"/>
      <c r="AA2" s="16">
        <f>IF(OR(RaceNum=3,RaceNum=5,RaceNum=13),3,6)</f>
        <v>6</v>
      </c>
      <c r="AB2" s="16">
        <v>4</v>
      </c>
      <c r="AC2" s="16">
        <v>3</v>
      </c>
      <c r="AD2" s="16">
        <v>5</v>
      </c>
      <c r="AE2" s="16">
        <v>7</v>
      </c>
      <c r="AF2" s="16">
        <v>8</v>
      </c>
      <c r="AG2" s="16">
        <v>2</v>
      </c>
      <c r="AH2" s="16">
        <v>4</v>
      </c>
      <c r="AI2" s="16">
        <v>10</v>
      </c>
      <c r="AJ2" s="16">
        <v>2</v>
      </c>
      <c r="AK2" s="16">
        <v>6</v>
      </c>
      <c r="AL2" s="16">
        <v>8</v>
      </c>
      <c r="AM2" s="16">
        <v>10</v>
      </c>
      <c r="AN2" s="16">
        <v>2</v>
      </c>
      <c r="AO2" s="16">
        <v>15</v>
      </c>
      <c r="AP2" s="16">
        <v>0</v>
      </c>
      <c r="AQ2" s="16"/>
      <c r="AR2" s="16">
        <v>8</v>
      </c>
      <c r="AS2" s="16">
        <v>6</v>
      </c>
      <c r="AT2" s="16">
        <v>6</v>
      </c>
      <c r="AU2" s="16">
        <v>3</v>
      </c>
      <c r="AV2" s="16">
        <v>2</v>
      </c>
      <c r="AW2" s="16">
        <v>8</v>
      </c>
      <c r="AX2" s="16">
        <v>8</v>
      </c>
      <c r="AY2" s="16">
        <v>5</v>
      </c>
      <c r="AZ2" s="16">
        <v>4</v>
      </c>
      <c r="BA2" s="16">
        <v>5</v>
      </c>
      <c r="BB2" s="16">
        <v>3</v>
      </c>
      <c r="BC2" s="16">
        <v>6</v>
      </c>
      <c r="BD2" s="16">
        <v>4</v>
      </c>
      <c r="BE2" s="16">
        <v>3</v>
      </c>
      <c r="BF2" s="16">
        <v>12</v>
      </c>
      <c r="BG2" s="16">
        <v>3</v>
      </c>
      <c r="BH2" s="16"/>
      <c r="BI2" s="16">
        <f>IF(RaceNum=(OR(1,6,7,12)),12,6)</f>
        <v>6</v>
      </c>
      <c r="BJ2" s="16">
        <f>IF(RaceNum=(OR(1,6,7,12)),16,8)</f>
        <v>8</v>
      </c>
      <c r="BK2" s="16"/>
      <c r="BL2" s="16">
        <v>2</v>
      </c>
      <c r="BM2" s="16">
        <v>6</v>
      </c>
      <c r="BN2" s="16"/>
      <c r="BO2" s="16">
        <v>3</v>
      </c>
      <c r="BP2" s="16">
        <v>3</v>
      </c>
      <c r="BQ2" s="16">
        <v>6</v>
      </c>
      <c r="BR2" s="16">
        <v>6</v>
      </c>
      <c r="BS2" s="16">
        <v>9</v>
      </c>
      <c r="BT2" s="16">
        <v>9</v>
      </c>
      <c r="BU2" s="16">
        <v>12</v>
      </c>
      <c r="BV2" s="16">
        <v>12</v>
      </c>
      <c r="BW2" s="16">
        <v>15</v>
      </c>
      <c r="BX2" s="16">
        <v>12</v>
      </c>
      <c r="BY2" s="16"/>
      <c r="BZ2" s="16">
        <v>6</v>
      </c>
      <c r="CA2" s="16">
        <v>6</v>
      </c>
      <c r="CB2" s="16">
        <v>12</v>
      </c>
      <c r="CC2" s="16">
        <v>12</v>
      </c>
      <c r="CD2" s="16">
        <v>18</v>
      </c>
      <c r="CE2" s="16">
        <v>18</v>
      </c>
      <c r="CF2" s="16">
        <v>24</v>
      </c>
      <c r="CG2" s="16">
        <v>24</v>
      </c>
      <c r="CH2" s="16">
        <v>30</v>
      </c>
      <c r="CI2" s="16">
        <v>24</v>
      </c>
    </row>
    <row r="3" spans="1:87" ht="12.75">
      <c r="A3" s="16" t="s">
        <v>92</v>
      </c>
      <c r="B3" s="16"/>
      <c r="C3" s="16">
        <v>2</v>
      </c>
      <c r="D3" s="16">
        <v>8</v>
      </c>
      <c r="E3" s="16">
        <v>2</v>
      </c>
      <c r="F3" s="16">
        <v>10</v>
      </c>
      <c r="G3" s="16">
        <v>10</v>
      </c>
      <c r="H3" s="16">
        <v>6</v>
      </c>
      <c r="I3" s="16">
        <v>4</v>
      </c>
      <c r="J3" s="16">
        <v>3</v>
      </c>
      <c r="K3" s="16">
        <v>2</v>
      </c>
      <c r="L3" s="16">
        <v>5</v>
      </c>
      <c r="M3" s="16">
        <v>4</v>
      </c>
      <c r="N3" s="16">
        <v>4</v>
      </c>
      <c r="O3" s="16"/>
      <c r="P3" s="16">
        <v>5</v>
      </c>
      <c r="Q3" s="16">
        <f>IF(Race="Dwarf",2,3)</f>
        <v>3</v>
      </c>
      <c r="R3" s="16">
        <f t="shared" si="0"/>
        <v>2</v>
      </c>
      <c r="S3" s="16">
        <v>6</v>
      </c>
      <c r="T3" s="16">
        <v>6</v>
      </c>
      <c r="U3" s="16">
        <v>4</v>
      </c>
      <c r="V3" s="16">
        <v>2</v>
      </c>
      <c r="W3" s="16">
        <v>5</v>
      </c>
      <c r="X3" s="16">
        <f>IF(Race="Hobling",4,8)</f>
        <v>8</v>
      </c>
      <c r="Y3" s="16">
        <v>1</v>
      </c>
      <c r="Z3" s="16"/>
      <c r="AA3" s="16">
        <f>IF(OR(RaceNum=3,RaceNum=5,RaceNum=13),3,6)</f>
        <v>6</v>
      </c>
      <c r="AB3" s="16">
        <v>6</v>
      </c>
      <c r="AC3" s="16">
        <v>4</v>
      </c>
      <c r="AD3" s="16">
        <v>5</v>
      </c>
      <c r="AE3" s="16">
        <v>8</v>
      </c>
      <c r="AF3" s="16">
        <v>12</v>
      </c>
      <c r="AG3" s="16">
        <v>2</v>
      </c>
      <c r="AH3" s="16">
        <v>4</v>
      </c>
      <c r="AI3" s="16">
        <v>15</v>
      </c>
      <c r="AJ3" s="16">
        <v>4</v>
      </c>
      <c r="AK3" s="16">
        <v>8</v>
      </c>
      <c r="AL3" s="16">
        <v>12</v>
      </c>
      <c r="AM3" s="16">
        <v>16</v>
      </c>
      <c r="AN3" s="16">
        <v>4</v>
      </c>
      <c r="AO3" s="16">
        <v>20</v>
      </c>
      <c r="AP3" s="16">
        <v>2</v>
      </c>
      <c r="AQ3" s="16"/>
      <c r="AR3" s="16">
        <v>3</v>
      </c>
      <c r="AS3" s="16">
        <v>3</v>
      </c>
      <c r="AT3" s="16">
        <v>6</v>
      </c>
      <c r="AU3" s="16">
        <v>3</v>
      </c>
      <c r="AV3" s="16">
        <v>2</v>
      </c>
      <c r="AW3" s="16">
        <v>6</v>
      </c>
      <c r="AX3" s="16">
        <v>3</v>
      </c>
      <c r="AY3" s="16">
        <v>7</v>
      </c>
      <c r="AZ3" s="16">
        <v>4</v>
      </c>
      <c r="BA3" s="16">
        <v>5</v>
      </c>
      <c r="BB3" s="16">
        <v>3</v>
      </c>
      <c r="BC3" s="16">
        <v>10</v>
      </c>
      <c r="BD3" s="16">
        <v>4</v>
      </c>
      <c r="BE3" s="16">
        <v>3</v>
      </c>
      <c r="BF3" s="16">
        <v>8</v>
      </c>
      <c r="BG3" s="16">
        <v>6</v>
      </c>
      <c r="BH3" s="16"/>
      <c r="BI3" s="16">
        <f>IF(RaceNum=(OR(1,6,7,12)),12,6)</f>
        <v>6</v>
      </c>
      <c r="BJ3" s="16">
        <f>IF(RaceNum=(OR(1,6,7,12)),16,8)</f>
        <v>8</v>
      </c>
      <c r="BK3" s="16"/>
      <c r="BL3" s="16">
        <v>2</v>
      </c>
      <c r="BM3" s="16">
        <v>6</v>
      </c>
      <c r="BN3" s="16"/>
      <c r="BO3" s="16">
        <v>3</v>
      </c>
      <c r="BP3" s="16">
        <v>3</v>
      </c>
      <c r="BQ3" s="16">
        <v>6</v>
      </c>
      <c r="BR3" s="16">
        <v>6</v>
      </c>
      <c r="BS3" s="16">
        <v>9</v>
      </c>
      <c r="BT3" s="16">
        <v>9</v>
      </c>
      <c r="BU3" s="16">
        <v>12</v>
      </c>
      <c r="BV3" s="16">
        <v>12</v>
      </c>
      <c r="BW3" s="16">
        <v>15</v>
      </c>
      <c r="BX3" s="16">
        <v>12</v>
      </c>
      <c r="BY3" s="16"/>
      <c r="BZ3" s="16">
        <v>6</v>
      </c>
      <c r="CA3" s="16">
        <v>6</v>
      </c>
      <c r="CB3" s="16">
        <v>12</v>
      </c>
      <c r="CC3" s="16">
        <v>12</v>
      </c>
      <c r="CD3" s="16">
        <v>18</v>
      </c>
      <c r="CE3" s="16">
        <v>18</v>
      </c>
      <c r="CF3" s="16">
        <v>24</v>
      </c>
      <c r="CG3" s="16">
        <v>24</v>
      </c>
      <c r="CH3" s="16">
        <v>30</v>
      </c>
      <c r="CI3" s="16">
        <v>24</v>
      </c>
    </row>
    <row r="4" spans="1:87" ht="12.75">
      <c r="A4" s="16" t="s">
        <v>93</v>
      </c>
      <c r="B4" s="16"/>
      <c r="C4" s="16">
        <v>2</v>
      </c>
      <c r="D4" s="16">
        <v>8</v>
      </c>
      <c r="E4" s="16">
        <v>2</v>
      </c>
      <c r="F4" s="16">
        <v>10</v>
      </c>
      <c r="G4" s="16">
        <v>10</v>
      </c>
      <c r="H4" s="16">
        <v>6</v>
      </c>
      <c r="I4" s="16">
        <v>4</v>
      </c>
      <c r="J4" s="16">
        <v>3</v>
      </c>
      <c r="K4" s="16">
        <v>2</v>
      </c>
      <c r="L4" s="16">
        <v>5</v>
      </c>
      <c r="M4" s="16">
        <v>4</v>
      </c>
      <c r="N4" s="16">
        <v>4</v>
      </c>
      <c r="O4" s="16"/>
      <c r="P4" s="16">
        <v>3</v>
      </c>
      <c r="Q4" s="16">
        <f>IF(Race="Dwarf",3,4)</f>
        <v>4</v>
      </c>
      <c r="R4" s="16">
        <f t="shared" si="0"/>
        <v>2</v>
      </c>
      <c r="S4" s="16">
        <v>6</v>
      </c>
      <c r="T4" s="16">
        <v>6</v>
      </c>
      <c r="U4" s="16">
        <v>3</v>
      </c>
      <c r="V4" s="16">
        <v>1</v>
      </c>
      <c r="W4" s="16">
        <v>3</v>
      </c>
      <c r="X4" s="16">
        <f>IF(Race="Hobling",2,4)</f>
        <v>4</v>
      </c>
      <c r="Y4" s="16">
        <v>1</v>
      </c>
      <c r="Z4" s="16"/>
      <c r="AA4" s="16">
        <f>IF(OR(RaceNum=3,RaceNum=5,RaceNum=13),3,6)</f>
        <v>6</v>
      </c>
      <c r="AB4" s="16">
        <v>6</v>
      </c>
      <c r="AC4" s="16">
        <v>4</v>
      </c>
      <c r="AD4" s="16">
        <v>5</v>
      </c>
      <c r="AE4" s="16">
        <v>8</v>
      </c>
      <c r="AF4" s="16">
        <v>12</v>
      </c>
      <c r="AG4" s="16">
        <v>2</v>
      </c>
      <c r="AH4" s="16">
        <v>4</v>
      </c>
      <c r="AI4" s="16">
        <v>15</v>
      </c>
      <c r="AJ4" s="16">
        <v>4</v>
      </c>
      <c r="AK4" s="16">
        <v>8</v>
      </c>
      <c r="AL4" s="16">
        <v>12</v>
      </c>
      <c r="AM4" s="16">
        <v>16</v>
      </c>
      <c r="AN4" s="16">
        <v>4</v>
      </c>
      <c r="AO4" s="16">
        <v>20</v>
      </c>
      <c r="AP4" s="16">
        <v>2</v>
      </c>
      <c r="AQ4" s="16"/>
      <c r="AR4" s="16">
        <v>3</v>
      </c>
      <c r="AS4" s="16">
        <v>3</v>
      </c>
      <c r="AT4" s="16">
        <v>3</v>
      </c>
      <c r="AU4" s="16">
        <v>5</v>
      </c>
      <c r="AV4" s="16">
        <v>2</v>
      </c>
      <c r="AW4" s="16">
        <v>5</v>
      </c>
      <c r="AX4" s="16">
        <v>3</v>
      </c>
      <c r="AY4" s="16">
        <v>14</v>
      </c>
      <c r="AZ4" s="16">
        <v>8</v>
      </c>
      <c r="BA4" s="16">
        <v>5</v>
      </c>
      <c r="BB4" s="16">
        <v>3</v>
      </c>
      <c r="BC4" s="16">
        <v>10</v>
      </c>
      <c r="BD4" s="16">
        <v>8</v>
      </c>
      <c r="BE4" s="16">
        <v>3</v>
      </c>
      <c r="BF4" s="16">
        <v>6</v>
      </c>
      <c r="BG4" s="16">
        <v>6</v>
      </c>
      <c r="BH4" s="16"/>
      <c r="BI4" s="16">
        <f>IF(RaceNum=(OR(1,6,7,12)),12,6)</f>
        <v>6</v>
      </c>
      <c r="BJ4" s="16">
        <f>IF(RaceNum=(OR(1,6,7,12)),12,6)</f>
        <v>6</v>
      </c>
      <c r="BK4" s="16"/>
      <c r="BL4" s="16">
        <v>2</v>
      </c>
      <c r="BM4" s="16">
        <v>4</v>
      </c>
      <c r="BN4" s="16"/>
      <c r="BO4" s="16">
        <v>2</v>
      </c>
      <c r="BP4" s="16">
        <v>2</v>
      </c>
      <c r="BQ4" s="16">
        <v>4</v>
      </c>
      <c r="BR4" s="16">
        <v>4</v>
      </c>
      <c r="BS4" s="16">
        <v>6</v>
      </c>
      <c r="BT4" s="16">
        <v>6</v>
      </c>
      <c r="BU4" s="16">
        <v>8</v>
      </c>
      <c r="BV4" s="16">
        <v>8</v>
      </c>
      <c r="BW4" s="16">
        <v>10</v>
      </c>
      <c r="BX4" s="16">
        <v>8</v>
      </c>
      <c r="BY4" s="16"/>
      <c r="BZ4" s="16">
        <v>4</v>
      </c>
      <c r="CA4" s="16">
        <v>4</v>
      </c>
      <c r="CB4" s="16">
        <v>8</v>
      </c>
      <c r="CC4" s="16">
        <v>8</v>
      </c>
      <c r="CD4" s="16">
        <v>12</v>
      </c>
      <c r="CE4" s="16">
        <v>12</v>
      </c>
      <c r="CF4" s="16">
        <v>16</v>
      </c>
      <c r="CG4" s="16">
        <v>16</v>
      </c>
      <c r="CH4" s="16">
        <v>20</v>
      </c>
      <c r="CI4" s="16">
        <v>16</v>
      </c>
    </row>
    <row r="5" spans="1:87" ht="12.75">
      <c r="A5" s="16" t="s">
        <v>94</v>
      </c>
      <c r="B5" s="16"/>
      <c r="C5" s="16">
        <v>2</v>
      </c>
      <c r="D5" s="16">
        <v>8</v>
      </c>
      <c r="E5" s="16">
        <v>2</v>
      </c>
      <c r="F5" s="16">
        <v>10</v>
      </c>
      <c r="G5" s="16">
        <v>10</v>
      </c>
      <c r="H5" s="16">
        <v>6</v>
      </c>
      <c r="I5" s="16">
        <v>4</v>
      </c>
      <c r="J5" s="16">
        <v>3</v>
      </c>
      <c r="K5" s="16">
        <v>2</v>
      </c>
      <c r="L5" s="16">
        <v>5</v>
      </c>
      <c r="M5" s="16">
        <v>4</v>
      </c>
      <c r="N5" s="16">
        <v>4</v>
      </c>
      <c r="O5" s="16"/>
      <c r="P5" s="16">
        <v>4</v>
      </c>
      <c r="Q5" s="16">
        <f>IF(Race="Dwarf",3,4)</f>
        <v>4</v>
      </c>
      <c r="R5" s="16">
        <f t="shared" si="0"/>
        <v>2</v>
      </c>
      <c r="S5" s="16">
        <v>4</v>
      </c>
      <c r="T5" s="16">
        <v>4</v>
      </c>
      <c r="U5" s="16">
        <v>4</v>
      </c>
      <c r="V5" s="16">
        <v>2</v>
      </c>
      <c r="W5" s="16">
        <v>4</v>
      </c>
      <c r="X5" s="16">
        <f>IF(Race="Hobling",4,8)</f>
        <v>8</v>
      </c>
      <c r="Y5" s="16">
        <v>1</v>
      </c>
      <c r="Z5" s="16"/>
      <c r="AA5" s="16">
        <f>IF(OR(RaceNum=3,RaceNum=5,RaceNum=13),4,8)</f>
        <v>8</v>
      </c>
      <c r="AB5" s="16">
        <v>6</v>
      </c>
      <c r="AC5" s="16">
        <v>5</v>
      </c>
      <c r="AD5" s="16">
        <v>7</v>
      </c>
      <c r="AE5" s="16">
        <v>10</v>
      </c>
      <c r="AF5" s="16">
        <v>12</v>
      </c>
      <c r="AG5" s="16">
        <v>2</v>
      </c>
      <c r="AH5" s="16">
        <v>4</v>
      </c>
      <c r="AI5" s="16">
        <v>15</v>
      </c>
      <c r="AJ5" s="16">
        <v>4</v>
      </c>
      <c r="AK5" s="16">
        <v>8</v>
      </c>
      <c r="AL5" s="16">
        <v>12</v>
      </c>
      <c r="AM5" s="16">
        <v>16</v>
      </c>
      <c r="AN5" s="16">
        <v>4</v>
      </c>
      <c r="AO5" s="16">
        <v>20</v>
      </c>
      <c r="AP5" s="16">
        <v>2</v>
      </c>
      <c r="AQ5" s="16"/>
      <c r="AR5" s="16">
        <v>4</v>
      </c>
      <c r="AS5" s="16">
        <v>3</v>
      </c>
      <c r="AT5" s="16">
        <v>6</v>
      </c>
      <c r="AU5" s="16">
        <v>6</v>
      </c>
      <c r="AV5" s="16">
        <v>3</v>
      </c>
      <c r="AW5" s="16">
        <v>6</v>
      </c>
      <c r="AX5" s="16">
        <v>4</v>
      </c>
      <c r="AY5" s="16">
        <v>14</v>
      </c>
      <c r="AZ5" s="16">
        <v>8</v>
      </c>
      <c r="BA5" s="16">
        <v>6</v>
      </c>
      <c r="BB5" s="16">
        <v>4</v>
      </c>
      <c r="BC5" s="16">
        <v>10</v>
      </c>
      <c r="BD5" s="16">
        <v>8</v>
      </c>
      <c r="BE5" s="16">
        <v>4</v>
      </c>
      <c r="BF5" s="16">
        <v>8</v>
      </c>
      <c r="BG5" s="16">
        <v>6</v>
      </c>
      <c r="BH5" s="16"/>
      <c r="BI5" s="16">
        <f>IF(RaceNum=(OR(1,6,7,12)),6,3)</f>
        <v>3</v>
      </c>
      <c r="BJ5" s="16">
        <f>IF(RaceNum=(OR(1,6,7,12)),8,4)</f>
        <v>4</v>
      </c>
      <c r="BK5" s="16"/>
      <c r="BL5" s="16">
        <v>2</v>
      </c>
      <c r="BM5" s="16">
        <v>2</v>
      </c>
      <c r="BN5" s="16"/>
      <c r="BO5" s="16">
        <v>1</v>
      </c>
      <c r="BP5" s="16">
        <v>1</v>
      </c>
      <c r="BQ5" s="16">
        <v>2</v>
      </c>
      <c r="BR5" s="16">
        <v>3</v>
      </c>
      <c r="BS5" s="16">
        <v>3</v>
      </c>
      <c r="BT5" s="16">
        <v>4</v>
      </c>
      <c r="BU5" s="16">
        <v>5</v>
      </c>
      <c r="BV5" s="16">
        <v>5</v>
      </c>
      <c r="BW5" s="16">
        <v>6</v>
      </c>
      <c r="BX5" s="16">
        <v>4</v>
      </c>
      <c r="BY5" s="16"/>
      <c r="BZ5" s="16">
        <v>2</v>
      </c>
      <c r="CA5" s="16">
        <v>2</v>
      </c>
      <c r="CB5" s="16">
        <v>4</v>
      </c>
      <c r="CC5" s="16">
        <v>6</v>
      </c>
      <c r="CD5" s="16">
        <v>6</v>
      </c>
      <c r="CE5" s="16">
        <v>8</v>
      </c>
      <c r="CF5" s="16">
        <v>10</v>
      </c>
      <c r="CG5" s="16">
        <v>10</v>
      </c>
      <c r="CH5" s="16">
        <v>12</v>
      </c>
      <c r="CI5" s="16">
        <v>8</v>
      </c>
    </row>
    <row r="6" spans="1:87" ht="12.75">
      <c r="A6" s="16" t="s">
        <v>95</v>
      </c>
      <c r="B6" s="16"/>
      <c r="C6" s="16">
        <v>2</v>
      </c>
      <c r="D6" s="16">
        <v>8</v>
      </c>
      <c r="E6" s="16">
        <v>2</v>
      </c>
      <c r="F6" s="16">
        <v>10</v>
      </c>
      <c r="G6" s="16">
        <v>10</v>
      </c>
      <c r="H6" s="16">
        <v>6</v>
      </c>
      <c r="I6" s="16">
        <v>4</v>
      </c>
      <c r="J6" s="16">
        <v>3</v>
      </c>
      <c r="K6" s="16">
        <v>2</v>
      </c>
      <c r="L6" s="16">
        <v>5</v>
      </c>
      <c r="M6" s="16">
        <v>4</v>
      </c>
      <c r="N6" s="16">
        <v>4</v>
      </c>
      <c r="O6" s="16"/>
      <c r="P6" s="16">
        <v>4</v>
      </c>
      <c r="Q6" s="16">
        <f>IF(Race="Dwarf",3,4)</f>
        <v>4</v>
      </c>
      <c r="R6" s="16">
        <f t="shared" si="0"/>
        <v>2</v>
      </c>
      <c r="S6" s="16">
        <v>3</v>
      </c>
      <c r="T6" s="16">
        <v>3</v>
      </c>
      <c r="U6" s="16">
        <v>6</v>
      </c>
      <c r="V6" s="16">
        <v>3</v>
      </c>
      <c r="W6" s="16">
        <v>4</v>
      </c>
      <c r="X6" s="16">
        <f>IF(Race="Hobling",5,10)</f>
        <v>10</v>
      </c>
      <c r="Y6" s="16">
        <v>1</v>
      </c>
      <c r="Z6" s="16"/>
      <c r="AA6" s="16">
        <f>IF(OR(RaceNum=3,RaceNum=5,RaceNum=13),6,12)</f>
        <v>12</v>
      </c>
      <c r="AB6" s="16">
        <v>8</v>
      </c>
      <c r="AC6" s="16">
        <v>6</v>
      </c>
      <c r="AD6" s="16">
        <v>10</v>
      </c>
      <c r="AE6" s="16">
        <v>14</v>
      </c>
      <c r="AF6" s="16">
        <v>16</v>
      </c>
      <c r="AG6" s="16">
        <v>2</v>
      </c>
      <c r="AH6" s="16">
        <v>4</v>
      </c>
      <c r="AI6" s="16">
        <v>20</v>
      </c>
      <c r="AJ6" s="16">
        <v>4</v>
      </c>
      <c r="AK6" s="16">
        <v>12</v>
      </c>
      <c r="AL6" s="16">
        <v>16</v>
      </c>
      <c r="AM6" s="16">
        <v>20</v>
      </c>
      <c r="AN6" s="16">
        <v>4</v>
      </c>
      <c r="AO6" s="16">
        <v>25</v>
      </c>
      <c r="AP6" s="16">
        <v>4</v>
      </c>
      <c r="AQ6" s="16"/>
      <c r="AR6" s="16">
        <v>8</v>
      </c>
      <c r="AS6" s="16">
        <v>8</v>
      </c>
      <c r="AT6" s="16">
        <v>8</v>
      </c>
      <c r="AU6" s="16">
        <v>8</v>
      </c>
      <c r="AV6" s="16">
        <v>8</v>
      </c>
      <c r="AW6" s="16">
        <v>8</v>
      </c>
      <c r="AX6" s="16">
        <v>8</v>
      </c>
      <c r="AY6" s="16">
        <v>14</v>
      </c>
      <c r="AZ6" s="16">
        <v>8</v>
      </c>
      <c r="BA6" s="16">
        <v>8</v>
      </c>
      <c r="BB6" s="16">
        <v>8</v>
      </c>
      <c r="BC6" s="16">
        <v>12</v>
      </c>
      <c r="BD6" s="16">
        <v>8</v>
      </c>
      <c r="BE6" s="16">
        <v>8</v>
      </c>
      <c r="BF6" s="16">
        <v>12</v>
      </c>
      <c r="BG6" s="16">
        <v>8</v>
      </c>
      <c r="BH6" s="16"/>
      <c r="BI6" s="16">
        <f>IF(RaceNum=(OR(1,6,7,12)),6,3)</f>
        <v>3</v>
      </c>
      <c r="BJ6" s="16">
        <f>IF(RaceNum=(OR(1,6,7,12)),8,4)</f>
        <v>4</v>
      </c>
      <c r="BK6" s="16"/>
      <c r="BL6" s="16">
        <v>2</v>
      </c>
      <c r="BM6" s="16">
        <v>2</v>
      </c>
      <c r="BN6" s="16"/>
      <c r="BO6" s="16">
        <v>1</v>
      </c>
      <c r="BP6" s="16">
        <v>1</v>
      </c>
      <c r="BQ6" s="16">
        <v>2</v>
      </c>
      <c r="BR6" s="16">
        <v>2</v>
      </c>
      <c r="BS6" s="16">
        <v>3</v>
      </c>
      <c r="BT6" s="16">
        <v>3</v>
      </c>
      <c r="BU6" s="16">
        <v>4</v>
      </c>
      <c r="BV6" s="16">
        <v>4</v>
      </c>
      <c r="BW6" s="16">
        <v>5</v>
      </c>
      <c r="BX6" s="16">
        <v>3</v>
      </c>
      <c r="BY6" s="16"/>
      <c r="BZ6" s="16">
        <v>2</v>
      </c>
      <c r="CA6" s="16">
        <v>2</v>
      </c>
      <c r="CB6" s="16">
        <v>4</v>
      </c>
      <c r="CC6" s="16">
        <v>4</v>
      </c>
      <c r="CD6" s="16">
        <v>6</v>
      </c>
      <c r="CE6" s="16">
        <v>6</v>
      </c>
      <c r="CF6" s="16">
        <v>8</v>
      </c>
      <c r="CG6" s="16">
        <v>8</v>
      </c>
      <c r="CH6" s="16">
        <v>10</v>
      </c>
      <c r="CI6" s="16">
        <v>6</v>
      </c>
    </row>
    <row r="7" spans="1:87" ht="12.75">
      <c r="A7" s="16" t="s">
        <v>96</v>
      </c>
      <c r="B7" s="16"/>
      <c r="C7" s="16">
        <v>2</v>
      </c>
      <c r="D7" s="16">
        <v>8</v>
      </c>
      <c r="E7" s="16">
        <v>2</v>
      </c>
      <c r="F7" s="16">
        <v>10</v>
      </c>
      <c r="G7" s="16">
        <v>10</v>
      </c>
      <c r="H7" s="16">
        <v>6</v>
      </c>
      <c r="I7" s="16">
        <v>4</v>
      </c>
      <c r="J7" s="16">
        <v>3</v>
      </c>
      <c r="K7" s="16">
        <v>2</v>
      </c>
      <c r="L7" s="16">
        <v>5</v>
      </c>
      <c r="M7" s="16">
        <v>4</v>
      </c>
      <c r="N7" s="16">
        <v>4</v>
      </c>
      <c r="O7" s="16"/>
      <c r="P7" s="16">
        <v>6</v>
      </c>
      <c r="Q7" s="16">
        <f>IF(Race="Dwarf",2,3)</f>
        <v>3</v>
      </c>
      <c r="R7" s="16">
        <f t="shared" si="0"/>
        <v>2</v>
      </c>
      <c r="S7" s="16">
        <v>4</v>
      </c>
      <c r="T7" s="16">
        <v>4</v>
      </c>
      <c r="U7" s="16">
        <v>6</v>
      </c>
      <c r="V7" s="16">
        <v>3</v>
      </c>
      <c r="W7" s="16">
        <v>6</v>
      </c>
      <c r="X7" s="16">
        <f>IF(Race="Hobling",5,10)</f>
        <v>10</v>
      </c>
      <c r="Y7" s="16">
        <v>1</v>
      </c>
      <c r="Z7" s="16"/>
      <c r="AA7" s="16">
        <f>IF(OR(RaceNum=3,RaceNum=5,RaceNum=13),4,8)</f>
        <v>8</v>
      </c>
      <c r="AB7" s="16">
        <v>6</v>
      </c>
      <c r="AC7" s="16">
        <v>5</v>
      </c>
      <c r="AD7" s="16">
        <v>7</v>
      </c>
      <c r="AE7" s="16">
        <v>10</v>
      </c>
      <c r="AF7" s="16">
        <v>12</v>
      </c>
      <c r="AG7" s="16">
        <v>2</v>
      </c>
      <c r="AH7" s="16">
        <v>4</v>
      </c>
      <c r="AI7" s="16">
        <v>15</v>
      </c>
      <c r="AJ7" s="16">
        <v>4</v>
      </c>
      <c r="AK7" s="16">
        <v>8</v>
      </c>
      <c r="AL7" s="16">
        <v>12</v>
      </c>
      <c r="AM7" s="16">
        <v>16</v>
      </c>
      <c r="AN7" s="16">
        <v>4</v>
      </c>
      <c r="AO7" s="16">
        <v>20</v>
      </c>
      <c r="AP7" s="16">
        <v>2</v>
      </c>
      <c r="AQ7" s="16"/>
      <c r="AR7" s="16">
        <v>8</v>
      </c>
      <c r="AS7" s="16">
        <v>6</v>
      </c>
      <c r="AT7" s="16">
        <v>6</v>
      </c>
      <c r="AU7" s="16">
        <v>3</v>
      </c>
      <c r="AV7" s="16">
        <v>3</v>
      </c>
      <c r="AW7" s="16">
        <v>8</v>
      </c>
      <c r="AX7" s="16">
        <v>8</v>
      </c>
      <c r="AY7" s="16">
        <v>7</v>
      </c>
      <c r="AZ7" s="16">
        <v>5</v>
      </c>
      <c r="BA7" s="16">
        <v>6</v>
      </c>
      <c r="BB7" s="16">
        <v>4</v>
      </c>
      <c r="BC7" s="16">
        <v>10</v>
      </c>
      <c r="BD7" s="16">
        <v>5</v>
      </c>
      <c r="BE7" s="16">
        <v>4</v>
      </c>
      <c r="BF7" s="16">
        <v>12</v>
      </c>
      <c r="BG7" s="16">
        <v>6</v>
      </c>
      <c r="BH7" s="16"/>
      <c r="BI7" s="16">
        <f>IF(RaceNum=(OR(1,6,7,12)),6,3)</f>
        <v>3</v>
      </c>
      <c r="BJ7" s="16">
        <f>IF(RaceNum=(OR(1,6,7,12)),8,4)</f>
        <v>4</v>
      </c>
      <c r="BK7" s="16"/>
      <c r="BL7" s="16">
        <v>2</v>
      </c>
      <c r="BM7" s="16">
        <v>2</v>
      </c>
      <c r="BN7" s="16"/>
      <c r="BO7" s="16">
        <v>1</v>
      </c>
      <c r="BP7" s="16">
        <v>1</v>
      </c>
      <c r="BQ7" s="16">
        <v>2</v>
      </c>
      <c r="BR7" s="16">
        <v>3</v>
      </c>
      <c r="BS7" s="16">
        <v>3</v>
      </c>
      <c r="BT7" s="16">
        <v>4</v>
      </c>
      <c r="BU7" s="16">
        <v>5</v>
      </c>
      <c r="BV7" s="16">
        <v>5</v>
      </c>
      <c r="BW7" s="16">
        <v>6</v>
      </c>
      <c r="BX7" s="16">
        <v>4</v>
      </c>
      <c r="BY7" s="16"/>
      <c r="BZ7" s="16">
        <v>2</v>
      </c>
      <c r="CA7" s="16">
        <v>2</v>
      </c>
      <c r="CB7" s="16">
        <v>4</v>
      </c>
      <c r="CC7" s="16">
        <v>6</v>
      </c>
      <c r="CD7" s="16">
        <v>6</v>
      </c>
      <c r="CE7" s="16">
        <v>8</v>
      </c>
      <c r="CF7" s="16">
        <v>10</v>
      </c>
      <c r="CG7" s="16">
        <v>12</v>
      </c>
      <c r="CH7" s="16">
        <v>12</v>
      </c>
      <c r="CI7" s="16">
        <v>8</v>
      </c>
    </row>
    <row r="8" spans="1:87" ht="12.75">
      <c r="A8" s="16" t="s">
        <v>97</v>
      </c>
      <c r="B8" s="16"/>
      <c r="C8" s="16">
        <v>2</v>
      </c>
      <c r="D8" s="16">
        <v>8</v>
      </c>
      <c r="E8" s="16">
        <v>2</v>
      </c>
      <c r="F8" s="16">
        <v>10</v>
      </c>
      <c r="G8" s="16">
        <v>10</v>
      </c>
      <c r="H8" s="16">
        <v>6</v>
      </c>
      <c r="I8" s="16">
        <v>4</v>
      </c>
      <c r="J8" s="16">
        <v>3</v>
      </c>
      <c r="K8" s="16">
        <v>2</v>
      </c>
      <c r="L8" s="16">
        <v>5</v>
      </c>
      <c r="M8" s="16">
        <v>4</v>
      </c>
      <c r="N8" s="16">
        <v>4</v>
      </c>
      <c r="O8" s="16"/>
      <c r="P8" s="16">
        <v>3</v>
      </c>
      <c r="Q8" s="16">
        <f>IF(Race="Dwarf",2,3)</f>
        <v>3</v>
      </c>
      <c r="R8" s="16">
        <f t="shared" si="0"/>
        <v>2</v>
      </c>
      <c r="S8" s="16">
        <v>3</v>
      </c>
      <c r="T8" s="16">
        <v>3</v>
      </c>
      <c r="U8" s="16">
        <v>3</v>
      </c>
      <c r="V8" s="16">
        <v>1</v>
      </c>
      <c r="W8" s="16">
        <v>3</v>
      </c>
      <c r="X8" s="16">
        <f>IF(Race="Hobling",4,8)</f>
        <v>8</v>
      </c>
      <c r="Y8" s="16">
        <v>1</v>
      </c>
      <c r="Z8" s="16"/>
      <c r="AA8" s="16">
        <f>IF(OR(RaceNum=3,RaceNum=5,RaceNum=13),4,8)</f>
        <v>8</v>
      </c>
      <c r="AB8" s="16">
        <v>6</v>
      </c>
      <c r="AC8" s="16">
        <v>5</v>
      </c>
      <c r="AD8" s="16">
        <v>7</v>
      </c>
      <c r="AE8" s="16">
        <v>10</v>
      </c>
      <c r="AF8" s="16">
        <v>12</v>
      </c>
      <c r="AG8" s="16">
        <v>2</v>
      </c>
      <c r="AH8" s="16">
        <v>4</v>
      </c>
      <c r="AI8" s="16">
        <v>15</v>
      </c>
      <c r="AJ8" s="16">
        <v>4</v>
      </c>
      <c r="AK8" s="16">
        <v>8</v>
      </c>
      <c r="AL8" s="16">
        <v>12</v>
      </c>
      <c r="AM8" s="16">
        <v>16</v>
      </c>
      <c r="AN8" s="16">
        <v>4</v>
      </c>
      <c r="AO8" s="16">
        <v>20</v>
      </c>
      <c r="AP8" s="16">
        <v>2</v>
      </c>
      <c r="AQ8" s="16"/>
      <c r="AR8" s="16">
        <v>8</v>
      </c>
      <c r="AS8" s="16">
        <v>6</v>
      </c>
      <c r="AT8" s="16">
        <v>6</v>
      </c>
      <c r="AU8" s="16">
        <v>6</v>
      </c>
      <c r="AV8" s="16">
        <v>8</v>
      </c>
      <c r="AW8" s="16">
        <v>8</v>
      </c>
      <c r="AX8" s="16">
        <v>8</v>
      </c>
      <c r="AY8" s="16">
        <v>14</v>
      </c>
      <c r="AZ8" s="16">
        <v>8</v>
      </c>
      <c r="BA8" s="16">
        <v>8</v>
      </c>
      <c r="BB8" s="16">
        <v>8</v>
      </c>
      <c r="BC8" s="16">
        <v>10</v>
      </c>
      <c r="BD8" s="16">
        <v>8</v>
      </c>
      <c r="BE8" s="16">
        <v>8</v>
      </c>
      <c r="BF8" s="16">
        <v>12</v>
      </c>
      <c r="BG8" s="16">
        <v>6</v>
      </c>
      <c r="BH8" s="16"/>
      <c r="BI8" s="16">
        <f>IF(RaceNum=(OR(1,6,7,12)),6,3)</f>
        <v>3</v>
      </c>
      <c r="BJ8" s="16">
        <f>IF(RaceNum=(OR(1,6,7,12)),12,6)</f>
        <v>6</v>
      </c>
      <c r="BK8" s="16"/>
      <c r="BL8" s="16">
        <v>2</v>
      </c>
      <c r="BM8" s="16">
        <v>4</v>
      </c>
      <c r="BN8" s="16"/>
      <c r="BO8" s="16">
        <v>1</v>
      </c>
      <c r="BP8" s="16">
        <v>2</v>
      </c>
      <c r="BQ8" s="16">
        <v>2</v>
      </c>
      <c r="BR8" s="16">
        <v>3</v>
      </c>
      <c r="BS8" s="16">
        <v>4</v>
      </c>
      <c r="BT8" s="16">
        <v>4</v>
      </c>
      <c r="BU8" s="16">
        <v>5</v>
      </c>
      <c r="BV8" s="16">
        <v>6</v>
      </c>
      <c r="BW8" s="16">
        <v>6</v>
      </c>
      <c r="BX8" s="16">
        <v>4</v>
      </c>
      <c r="BY8" s="16"/>
      <c r="BZ8" s="16">
        <v>2</v>
      </c>
      <c r="CA8" s="16">
        <v>4</v>
      </c>
      <c r="CB8" s="16">
        <v>4</v>
      </c>
      <c r="CC8" s="16">
        <v>6</v>
      </c>
      <c r="CD8" s="16">
        <v>8</v>
      </c>
      <c r="CE8" s="16">
        <v>8</v>
      </c>
      <c r="CF8" s="16">
        <v>10</v>
      </c>
      <c r="CG8" s="16">
        <v>12</v>
      </c>
      <c r="CH8" s="16">
        <v>12</v>
      </c>
      <c r="CI8" s="16">
        <v>8</v>
      </c>
    </row>
    <row r="10" spans="1:87" s="9" customFormat="1" ht="9.75">
      <c r="A10" s="10" t="s">
        <v>108</v>
      </c>
      <c r="B10" s="11"/>
      <c r="C10" s="11">
        <f>'Alliance Character Sheet'!C7</f>
        <v>0</v>
      </c>
      <c r="D10" s="11">
        <f>'Alliance Character Sheet'!C8</f>
        <v>0</v>
      </c>
      <c r="E10" s="11">
        <f>'Alliance Character Sheet'!C9</f>
        <v>0</v>
      </c>
      <c r="F10" s="11">
        <f>'Alliance Character Sheet'!C10</f>
        <v>0</v>
      </c>
      <c r="G10" s="11">
        <f>'Alliance Character Sheet'!C11</f>
        <v>0</v>
      </c>
      <c r="H10" s="11">
        <f>'Alliance Character Sheet'!C12</f>
        <v>0</v>
      </c>
      <c r="I10" s="11">
        <f>'Alliance Character Sheet'!C13</f>
        <v>0</v>
      </c>
      <c r="J10" s="11">
        <f>'Alliance Character Sheet'!C14</f>
        <v>0</v>
      </c>
      <c r="K10" s="11">
        <f>'Alliance Character Sheet'!C15</f>
        <v>0</v>
      </c>
      <c r="L10" s="11">
        <f>'Alliance Character Sheet'!C16</f>
        <v>0</v>
      </c>
      <c r="M10" s="11">
        <f>'Alliance Character Sheet'!C17</f>
        <v>0</v>
      </c>
      <c r="N10" s="11">
        <f>'Alliance Character Sheet'!C18</f>
        <v>0</v>
      </c>
      <c r="O10" s="11"/>
      <c r="P10" s="11">
        <f>'Alliance Character Sheet'!C21</f>
        <v>0</v>
      </c>
      <c r="Q10" s="11">
        <f>'Alliance Character Sheet'!C22</f>
        <v>0</v>
      </c>
      <c r="R10" s="11">
        <f>'Alliance Character Sheet'!C23</f>
        <v>0</v>
      </c>
      <c r="S10" s="11">
        <f>'Alliance Character Sheet'!C24</f>
        <v>0</v>
      </c>
      <c r="T10" s="11">
        <f>'Alliance Character Sheet'!C25</f>
        <v>0</v>
      </c>
      <c r="U10" s="11">
        <f>'Alliance Character Sheet'!C26</f>
        <v>0</v>
      </c>
      <c r="V10" s="11">
        <f>'Alliance Character Sheet'!C27</f>
        <v>0</v>
      </c>
      <c r="W10" s="11">
        <f>'Alliance Character Sheet'!C28</f>
        <v>0</v>
      </c>
      <c r="X10" s="11">
        <f>'Alliance Character Sheet'!C29</f>
        <v>0</v>
      </c>
      <c r="Y10" s="11">
        <f>'Alliance Character Sheet'!C30</f>
        <v>0</v>
      </c>
      <c r="Z10" s="11"/>
      <c r="AA10" s="11">
        <f>'Alliance Character Sheet'!H7</f>
        <v>0</v>
      </c>
      <c r="AB10" s="11">
        <f>'Alliance Character Sheet'!H8</f>
        <v>0</v>
      </c>
      <c r="AC10" s="11">
        <f>'Alliance Character Sheet'!H9</f>
        <v>0</v>
      </c>
      <c r="AD10" s="11">
        <f>'Alliance Character Sheet'!H10</f>
        <v>0</v>
      </c>
      <c r="AE10" s="11">
        <f>'Alliance Character Sheet'!H11</f>
        <v>0</v>
      </c>
      <c r="AF10" s="11">
        <f>'Alliance Character Sheet'!H12</f>
        <v>0</v>
      </c>
      <c r="AG10" s="11">
        <f>'Alliance Character Sheet'!H13</f>
        <v>0</v>
      </c>
      <c r="AH10" s="11">
        <f>'Alliance Character Sheet'!H14</f>
        <v>0</v>
      </c>
      <c r="AI10" s="11">
        <f>'Alliance Character Sheet'!H15</f>
        <v>0</v>
      </c>
      <c r="AJ10" s="11">
        <f>'Alliance Character Sheet'!H16</f>
        <v>0</v>
      </c>
      <c r="AK10" s="11">
        <f>'Alliance Character Sheet'!H17</f>
        <v>0</v>
      </c>
      <c r="AL10" s="11">
        <f>'Alliance Character Sheet'!H18</f>
        <v>0</v>
      </c>
      <c r="AM10" s="11">
        <f>'Alliance Character Sheet'!H19</f>
        <v>0</v>
      </c>
      <c r="AN10" s="11">
        <f>'Alliance Character Sheet'!H20</f>
        <v>0</v>
      </c>
      <c r="AO10" s="11">
        <f>'Alliance Character Sheet'!H21</f>
        <v>0</v>
      </c>
      <c r="AP10" s="11">
        <f>'Alliance Character Sheet'!H22</f>
        <v>0</v>
      </c>
      <c r="AQ10" s="11"/>
      <c r="AR10" s="11">
        <f>'Alliance Character Sheet'!M7</f>
        <v>0</v>
      </c>
      <c r="AS10" s="11">
        <f>'Alliance Character Sheet'!M8</f>
        <v>0</v>
      </c>
      <c r="AT10" s="11">
        <f>'Alliance Character Sheet'!M9</f>
        <v>0</v>
      </c>
      <c r="AU10" s="11">
        <f>'Alliance Character Sheet'!M10</f>
        <v>0</v>
      </c>
      <c r="AV10" s="11">
        <f>'Alliance Character Sheet'!M11</f>
        <v>0</v>
      </c>
      <c r="AW10" s="11">
        <f>'Alliance Character Sheet'!M12</f>
        <v>0</v>
      </c>
      <c r="AX10" s="11">
        <f>'Alliance Character Sheet'!M13</f>
        <v>0</v>
      </c>
      <c r="AY10" s="11">
        <f>'Alliance Character Sheet'!M14</f>
        <v>0</v>
      </c>
      <c r="AZ10" s="11">
        <f>'Alliance Character Sheet'!M15</f>
        <v>0</v>
      </c>
      <c r="BA10" s="11">
        <f>'Alliance Character Sheet'!M16</f>
        <v>0</v>
      </c>
      <c r="BB10" s="11">
        <f>'Alliance Character Sheet'!M17</f>
        <v>0</v>
      </c>
      <c r="BC10" s="11">
        <f>'Alliance Character Sheet'!M18</f>
        <v>0</v>
      </c>
      <c r="BD10" s="11">
        <f>'Alliance Character Sheet'!M19</f>
        <v>0</v>
      </c>
      <c r="BE10" s="11">
        <f>'Alliance Character Sheet'!M20</f>
        <v>0</v>
      </c>
      <c r="BF10" s="11">
        <f>'Alliance Character Sheet'!M21</f>
        <v>0</v>
      </c>
      <c r="BG10" s="11">
        <f>'Alliance Character Sheet'!M22</f>
        <v>0</v>
      </c>
      <c r="BH10" s="11"/>
      <c r="BI10" s="11">
        <f>'Alliance Character Sheet'!C37</f>
        <v>0</v>
      </c>
      <c r="BJ10" s="11">
        <f>'Alliance Character Sheet'!C38</f>
        <v>0</v>
      </c>
      <c r="BK10" s="11"/>
      <c r="BL10" s="11">
        <f>'Alliance Character Sheet'!C33</f>
        <v>0</v>
      </c>
      <c r="BM10" s="11">
        <f>'Alliance Character Sheet'!C34</f>
        <v>0</v>
      </c>
      <c r="BN10" s="11"/>
      <c r="BO10" s="11">
        <f>'Alliance Character Sheet'!H25</f>
        <v>0</v>
      </c>
      <c r="BP10" s="11">
        <f>'Alliance Character Sheet'!H26</f>
        <v>0</v>
      </c>
      <c r="BQ10" s="11">
        <f>'Alliance Character Sheet'!H27</f>
        <v>0</v>
      </c>
      <c r="BR10" s="11">
        <f>'Alliance Character Sheet'!H28</f>
        <v>0</v>
      </c>
      <c r="BS10" s="11">
        <f>'Alliance Character Sheet'!H29</f>
        <v>0</v>
      </c>
      <c r="BT10" s="11">
        <f>'Alliance Character Sheet'!H30</f>
        <v>0</v>
      </c>
      <c r="BU10" s="11">
        <f>'Alliance Character Sheet'!H31</f>
        <v>0</v>
      </c>
      <c r="BV10" s="11">
        <f>'Alliance Character Sheet'!H32</f>
        <v>0</v>
      </c>
      <c r="BW10" s="11">
        <f>'Alliance Character Sheet'!H33</f>
        <v>0</v>
      </c>
      <c r="BX10" s="11">
        <f>'Alliance Character Sheet'!H34</f>
        <v>0</v>
      </c>
      <c r="BY10" s="11"/>
      <c r="BZ10" s="11">
        <f>'Alliance Character Sheet'!M25</f>
        <v>0</v>
      </c>
      <c r="CA10" s="11">
        <f>'Alliance Character Sheet'!M26</f>
        <v>0</v>
      </c>
      <c r="CB10" s="11">
        <f>'Alliance Character Sheet'!M27</f>
        <v>0</v>
      </c>
      <c r="CC10" s="11">
        <f>'Alliance Character Sheet'!M28</f>
        <v>0</v>
      </c>
      <c r="CD10" s="11">
        <f>'Alliance Character Sheet'!M29</f>
        <v>0</v>
      </c>
      <c r="CE10" s="11">
        <f>'Alliance Character Sheet'!M30</f>
        <v>0</v>
      </c>
      <c r="CF10" s="11">
        <f>'Alliance Character Sheet'!M31</f>
        <v>0</v>
      </c>
      <c r="CG10" s="11">
        <f>'Alliance Character Sheet'!M32</f>
        <v>0</v>
      </c>
      <c r="CH10" s="11">
        <f>'Alliance Character Sheet'!M33</f>
        <v>0</v>
      </c>
      <c r="CI10" s="12">
        <f>'Alliance Character Sheet'!M34</f>
        <v>0</v>
      </c>
    </row>
    <row r="12" spans="1:87" ht="21" thickBot="1">
      <c r="A12" s="1" t="s">
        <v>0</v>
      </c>
      <c r="B12" s="1" t="s">
        <v>2</v>
      </c>
      <c r="C12" s="1" t="s">
        <v>3</v>
      </c>
      <c r="D12" s="1" t="s">
        <v>4</v>
      </c>
      <c r="E12" s="1" t="s">
        <v>5</v>
      </c>
      <c r="F12" s="1" t="s">
        <v>6</v>
      </c>
      <c r="G12" s="1" t="s">
        <v>7</v>
      </c>
      <c r="H12" s="1" t="s">
        <v>8</v>
      </c>
      <c r="I12" s="1" t="s">
        <v>9</v>
      </c>
      <c r="J12" s="1" t="s">
        <v>10</v>
      </c>
      <c r="K12" s="1" t="s">
        <v>11</v>
      </c>
      <c r="L12" s="1" t="s">
        <v>12</v>
      </c>
      <c r="M12" s="1" t="s">
        <v>13</v>
      </c>
      <c r="N12" s="1" t="s">
        <v>14</v>
      </c>
      <c r="O12" s="1" t="s">
        <v>15</v>
      </c>
      <c r="P12" s="1" t="s">
        <v>16</v>
      </c>
      <c r="Q12" s="1" t="s">
        <v>17</v>
      </c>
      <c r="R12" s="1" t="s">
        <v>18</v>
      </c>
      <c r="S12" s="1" t="s">
        <v>19</v>
      </c>
      <c r="T12" s="1" t="s">
        <v>20</v>
      </c>
      <c r="U12" s="1" t="s">
        <v>21</v>
      </c>
      <c r="V12" s="1" t="s">
        <v>22</v>
      </c>
      <c r="W12" s="1" t="s">
        <v>23</v>
      </c>
      <c r="X12" s="1" t="s">
        <v>24</v>
      </c>
      <c r="Y12" s="1" t="s">
        <v>25</v>
      </c>
      <c r="Z12" s="1" t="s">
        <v>26</v>
      </c>
      <c r="AA12" s="1" t="s">
        <v>27</v>
      </c>
      <c r="AB12" s="1" t="s">
        <v>28</v>
      </c>
      <c r="AC12" s="1" t="s">
        <v>29</v>
      </c>
      <c r="AD12" s="1" t="s">
        <v>30</v>
      </c>
      <c r="AE12" s="1" t="s">
        <v>31</v>
      </c>
      <c r="AF12" s="1" t="s">
        <v>32</v>
      </c>
      <c r="AG12" s="1" t="s">
        <v>33</v>
      </c>
      <c r="AH12" s="1" t="s">
        <v>34</v>
      </c>
      <c r="AI12" s="1" t="s">
        <v>35</v>
      </c>
      <c r="AJ12" s="1" t="s">
        <v>36</v>
      </c>
      <c r="AK12" s="1" t="s">
        <v>37</v>
      </c>
      <c r="AL12" s="1" t="s">
        <v>38</v>
      </c>
      <c r="AM12" s="1" t="s">
        <v>39</v>
      </c>
      <c r="AN12" s="1" t="s">
        <v>40</v>
      </c>
      <c r="AO12" s="1" t="s">
        <v>41</v>
      </c>
      <c r="AP12" s="1" t="s">
        <v>42</v>
      </c>
      <c r="AQ12" s="1" t="s">
        <v>43</v>
      </c>
      <c r="AR12" s="1" t="s">
        <v>44</v>
      </c>
      <c r="AS12" s="1" t="s">
        <v>45</v>
      </c>
      <c r="AT12" s="1" t="s">
        <v>46</v>
      </c>
      <c r="AU12" s="1" t="s">
        <v>47</v>
      </c>
      <c r="AV12" s="1" t="s">
        <v>48</v>
      </c>
      <c r="AW12" s="1" t="s">
        <v>49</v>
      </c>
      <c r="AX12" s="1" t="s">
        <v>50</v>
      </c>
      <c r="AY12" s="1" t="s">
        <v>51</v>
      </c>
      <c r="AZ12" s="1" t="s">
        <v>52</v>
      </c>
      <c r="BA12" s="1" t="s">
        <v>53</v>
      </c>
      <c r="BB12" s="1" t="s">
        <v>54</v>
      </c>
      <c r="BC12" s="1" t="s">
        <v>55</v>
      </c>
      <c r="BD12" s="1" t="s">
        <v>56</v>
      </c>
      <c r="BE12" s="1" t="s">
        <v>57</v>
      </c>
      <c r="BF12" s="1" t="s">
        <v>58</v>
      </c>
      <c r="BG12" s="1" t="s">
        <v>59</v>
      </c>
      <c r="BH12" s="1" t="s">
        <v>60</v>
      </c>
      <c r="BI12" s="1" t="s">
        <v>61</v>
      </c>
      <c r="BJ12" s="1" t="s">
        <v>62</v>
      </c>
      <c r="BK12" s="1" t="s">
        <v>63</v>
      </c>
      <c r="BL12" s="1" t="s">
        <v>64</v>
      </c>
      <c r="BM12" s="1" t="s">
        <v>65</v>
      </c>
      <c r="BN12" s="1" t="s">
        <v>66</v>
      </c>
      <c r="BO12" s="1" t="s">
        <v>67</v>
      </c>
      <c r="BP12" s="1" t="s">
        <v>68</v>
      </c>
      <c r="BQ12" s="1" t="s">
        <v>69</v>
      </c>
      <c r="BR12" s="1" t="s">
        <v>70</v>
      </c>
      <c r="BS12" s="1" t="s">
        <v>71</v>
      </c>
      <c r="BT12" s="1" t="s">
        <v>72</v>
      </c>
      <c r="BU12" s="1" t="s">
        <v>73</v>
      </c>
      <c r="BV12" s="1" t="s">
        <v>74</v>
      </c>
      <c r="BW12" s="1" t="s">
        <v>75</v>
      </c>
      <c r="BX12" s="1" t="s">
        <v>76</v>
      </c>
      <c r="BY12" s="1" t="s">
        <v>77</v>
      </c>
      <c r="BZ12" s="1" t="s">
        <v>67</v>
      </c>
      <c r="CA12" s="1" t="s">
        <v>68</v>
      </c>
      <c r="CB12" s="1" t="s">
        <v>69</v>
      </c>
      <c r="CC12" s="1" t="s">
        <v>70</v>
      </c>
      <c r="CD12" s="1" t="s">
        <v>71</v>
      </c>
      <c r="CE12" s="1" t="s">
        <v>72</v>
      </c>
      <c r="CF12" s="1" t="s">
        <v>73</v>
      </c>
      <c r="CG12" s="1" t="s">
        <v>74</v>
      </c>
      <c r="CH12" s="1" t="s">
        <v>75</v>
      </c>
      <c r="CI12" s="1" t="s">
        <v>76</v>
      </c>
    </row>
    <row r="13" spans="1:88" ht="13.5" thickBot="1">
      <c r="A13" s="1" t="s">
        <v>100</v>
      </c>
      <c r="B13" s="1"/>
      <c r="C13" s="1">
        <f>C2*C$10</f>
        <v>0</v>
      </c>
      <c r="D13" s="1">
        <f>D2*D$10</f>
        <v>0</v>
      </c>
      <c r="E13" s="1">
        <f aca="true" t="shared" si="1" ref="E13:BP13">E2*E$10</f>
        <v>0</v>
      </c>
      <c r="F13" s="1">
        <f t="shared" si="1"/>
        <v>0</v>
      </c>
      <c r="G13" s="1">
        <f t="shared" si="1"/>
        <v>0</v>
      </c>
      <c r="H13" s="1">
        <f t="shared" si="1"/>
        <v>0</v>
      </c>
      <c r="I13" s="1">
        <f t="shared" si="1"/>
        <v>0</v>
      </c>
      <c r="J13" s="1">
        <f t="shared" si="1"/>
        <v>0</v>
      </c>
      <c r="K13" s="1">
        <f t="shared" si="1"/>
        <v>0</v>
      </c>
      <c r="L13" s="1">
        <f t="shared" si="1"/>
        <v>0</v>
      </c>
      <c r="M13" s="1">
        <f t="shared" si="1"/>
        <v>0</v>
      </c>
      <c r="N13" s="1">
        <f t="shared" si="1"/>
        <v>0</v>
      </c>
      <c r="O13" s="1">
        <f t="shared" si="1"/>
        <v>0</v>
      </c>
      <c r="P13" s="1">
        <f t="shared" si="1"/>
        <v>0</v>
      </c>
      <c r="Q13" s="1">
        <f t="shared" si="1"/>
        <v>0</v>
      </c>
      <c r="R13" s="1">
        <f t="shared" si="1"/>
        <v>0</v>
      </c>
      <c r="S13" s="1">
        <f t="shared" si="1"/>
        <v>0</v>
      </c>
      <c r="T13" s="1">
        <f t="shared" si="1"/>
        <v>0</v>
      </c>
      <c r="U13" s="1">
        <f t="shared" si="1"/>
        <v>0</v>
      </c>
      <c r="V13" s="1">
        <f t="shared" si="1"/>
        <v>0</v>
      </c>
      <c r="W13" s="1">
        <f t="shared" si="1"/>
        <v>0</v>
      </c>
      <c r="X13" s="1">
        <f t="shared" si="1"/>
        <v>0</v>
      </c>
      <c r="Y13" s="1">
        <f t="shared" si="1"/>
        <v>0</v>
      </c>
      <c r="Z13" s="1">
        <f t="shared" si="1"/>
        <v>0</v>
      </c>
      <c r="AA13" s="1">
        <f t="shared" si="1"/>
        <v>0</v>
      </c>
      <c r="AB13" s="1">
        <f t="shared" si="1"/>
        <v>0</v>
      </c>
      <c r="AC13" s="1">
        <f t="shared" si="1"/>
        <v>0</v>
      </c>
      <c r="AD13" s="1">
        <f t="shared" si="1"/>
        <v>0</v>
      </c>
      <c r="AE13" s="1">
        <f t="shared" si="1"/>
        <v>0</v>
      </c>
      <c r="AF13" s="1">
        <f t="shared" si="1"/>
        <v>0</v>
      </c>
      <c r="AG13" s="1">
        <f t="shared" si="1"/>
        <v>0</v>
      </c>
      <c r="AH13" s="1">
        <f t="shared" si="1"/>
        <v>0</v>
      </c>
      <c r="AI13" s="1">
        <f t="shared" si="1"/>
        <v>0</v>
      </c>
      <c r="AJ13" s="1">
        <f t="shared" si="1"/>
        <v>0</v>
      </c>
      <c r="AK13" s="1">
        <f t="shared" si="1"/>
        <v>0</v>
      </c>
      <c r="AL13" s="1">
        <f t="shared" si="1"/>
        <v>0</v>
      </c>
      <c r="AM13" s="1">
        <f t="shared" si="1"/>
        <v>0</v>
      </c>
      <c r="AN13" s="1">
        <f t="shared" si="1"/>
        <v>0</v>
      </c>
      <c r="AO13" s="1">
        <f t="shared" si="1"/>
        <v>0</v>
      </c>
      <c r="AP13" s="1">
        <f t="shared" si="1"/>
        <v>0</v>
      </c>
      <c r="AQ13" s="1">
        <f t="shared" si="1"/>
        <v>0</v>
      </c>
      <c r="AR13" s="1">
        <f t="shared" si="1"/>
        <v>0</v>
      </c>
      <c r="AS13" s="1">
        <f t="shared" si="1"/>
        <v>0</v>
      </c>
      <c r="AT13" s="1">
        <f t="shared" si="1"/>
        <v>0</v>
      </c>
      <c r="AU13" s="1">
        <f t="shared" si="1"/>
        <v>0</v>
      </c>
      <c r="AV13" s="1">
        <f t="shared" si="1"/>
        <v>0</v>
      </c>
      <c r="AW13" s="1">
        <f t="shared" si="1"/>
        <v>0</v>
      </c>
      <c r="AX13" s="1">
        <f t="shared" si="1"/>
        <v>0</v>
      </c>
      <c r="AY13" s="1">
        <f t="shared" si="1"/>
        <v>0</v>
      </c>
      <c r="AZ13" s="1">
        <f t="shared" si="1"/>
        <v>0</v>
      </c>
      <c r="BA13" s="1">
        <f t="shared" si="1"/>
        <v>0</v>
      </c>
      <c r="BB13" s="1">
        <f t="shared" si="1"/>
        <v>0</v>
      </c>
      <c r="BC13" s="1">
        <f t="shared" si="1"/>
        <v>0</v>
      </c>
      <c r="BD13" s="1">
        <f t="shared" si="1"/>
        <v>0</v>
      </c>
      <c r="BE13" s="1">
        <f t="shared" si="1"/>
        <v>0</v>
      </c>
      <c r="BF13" s="1">
        <f t="shared" si="1"/>
        <v>0</v>
      </c>
      <c r="BG13" s="1">
        <f t="shared" si="1"/>
        <v>0</v>
      </c>
      <c r="BH13" s="1">
        <f t="shared" si="1"/>
        <v>0</v>
      </c>
      <c r="BI13" s="1">
        <f t="shared" si="1"/>
        <v>0</v>
      </c>
      <c r="BJ13" s="1">
        <f t="shared" si="1"/>
        <v>0</v>
      </c>
      <c r="BK13" s="1">
        <f t="shared" si="1"/>
        <v>0</v>
      </c>
      <c r="BL13" s="1">
        <f t="shared" si="1"/>
        <v>0</v>
      </c>
      <c r="BM13" s="1">
        <f t="shared" si="1"/>
        <v>0</v>
      </c>
      <c r="BN13" s="1">
        <f t="shared" si="1"/>
        <v>0</v>
      </c>
      <c r="BO13" s="1">
        <f t="shared" si="1"/>
        <v>0</v>
      </c>
      <c r="BP13" s="1">
        <f t="shared" si="1"/>
        <v>0</v>
      </c>
      <c r="BQ13" s="1">
        <f aca="true" t="shared" si="2" ref="BQ13:CI13">BQ2*BQ$10</f>
        <v>0</v>
      </c>
      <c r="BR13" s="1">
        <f t="shared" si="2"/>
        <v>0</v>
      </c>
      <c r="BS13" s="1">
        <f t="shared" si="2"/>
        <v>0</v>
      </c>
      <c r="BT13" s="1">
        <f t="shared" si="2"/>
        <v>0</v>
      </c>
      <c r="BU13" s="1">
        <f t="shared" si="2"/>
        <v>0</v>
      </c>
      <c r="BV13" s="1">
        <f t="shared" si="2"/>
        <v>0</v>
      </c>
      <c r="BW13" s="1">
        <f t="shared" si="2"/>
        <v>0</v>
      </c>
      <c r="BX13" s="1">
        <f t="shared" si="2"/>
        <v>0</v>
      </c>
      <c r="BY13" s="1">
        <f t="shared" si="2"/>
        <v>0</v>
      </c>
      <c r="BZ13" s="1">
        <f t="shared" si="2"/>
        <v>0</v>
      </c>
      <c r="CA13" s="1">
        <f t="shared" si="2"/>
        <v>0</v>
      </c>
      <c r="CB13" s="1">
        <f t="shared" si="2"/>
        <v>0</v>
      </c>
      <c r="CC13" s="1">
        <f t="shared" si="2"/>
        <v>0</v>
      </c>
      <c r="CD13" s="1">
        <f t="shared" si="2"/>
        <v>0</v>
      </c>
      <c r="CE13" s="1">
        <f t="shared" si="2"/>
        <v>0</v>
      </c>
      <c r="CF13" s="1">
        <f t="shared" si="2"/>
        <v>0</v>
      </c>
      <c r="CG13" s="1">
        <f t="shared" si="2"/>
        <v>0</v>
      </c>
      <c r="CH13" s="1">
        <f t="shared" si="2"/>
        <v>0</v>
      </c>
      <c r="CI13" s="1">
        <f t="shared" si="2"/>
        <v>0</v>
      </c>
      <c r="CJ13" s="8">
        <f>SUM(C13:CI13)</f>
        <v>0</v>
      </c>
    </row>
    <row r="14" spans="1:88" ht="13.5" thickBot="1">
      <c r="A14" s="1" t="s">
        <v>92</v>
      </c>
      <c r="B14" s="1"/>
      <c r="C14" s="1">
        <f aca="true" t="shared" si="3" ref="C14:D19">C3*C$10</f>
        <v>0</v>
      </c>
      <c r="D14" s="1">
        <f t="shared" si="3"/>
        <v>0</v>
      </c>
      <c r="E14" s="1">
        <f aca="true" t="shared" si="4" ref="E14:BP14">E3*E$10</f>
        <v>0</v>
      </c>
      <c r="F14" s="1">
        <f t="shared" si="4"/>
        <v>0</v>
      </c>
      <c r="G14" s="1">
        <f t="shared" si="4"/>
        <v>0</v>
      </c>
      <c r="H14" s="1">
        <f t="shared" si="4"/>
        <v>0</v>
      </c>
      <c r="I14" s="1">
        <f t="shared" si="4"/>
        <v>0</v>
      </c>
      <c r="J14" s="1">
        <f t="shared" si="4"/>
        <v>0</v>
      </c>
      <c r="K14" s="1">
        <f t="shared" si="4"/>
        <v>0</v>
      </c>
      <c r="L14" s="1">
        <f t="shared" si="4"/>
        <v>0</v>
      </c>
      <c r="M14" s="1">
        <f t="shared" si="4"/>
        <v>0</v>
      </c>
      <c r="N14" s="1">
        <f t="shared" si="4"/>
        <v>0</v>
      </c>
      <c r="O14" s="1">
        <f t="shared" si="4"/>
        <v>0</v>
      </c>
      <c r="P14" s="1">
        <f t="shared" si="4"/>
        <v>0</v>
      </c>
      <c r="Q14" s="1">
        <f t="shared" si="4"/>
        <v>0</v>
      </c>
      <c r="R14" s="1">
        <f t="shared" si="4"/>
        <v>0</v>
      </c>
      <c r="S14" s="1">
        <f t="shared" si="4"/>
        <v>0</v>
      </c>
      <c r="T14" s="1">
        <f t="shared" si="4"/>
        <v>0</v>
      </c>
      <c r="U14" s="1">
        <f t="shared" si="4"/>
        <v>0</v>
      </c>
      <c r="V14" s="1">
        <f t="shared" si="4"/>
        <v>0</v>
      </c>
      <c r="W14" s="1">
        <f t="shared" si="4"/>
        <v>0</v>
      </c>
      <c r="X14" s="1">
        <f t="shared" si="4"/>
        <v>0</v>
      </c>
      <c r="Y14" s="1">
        <f t="shared" si="4"/>
        <v>0</v>
      </c>
      <c r="Z14" s="1">
        <f t="shared" si="4"/>
        <v>0</v>
      </c>
      <c r="AA14" s="1">
        <f t="shared" si="4"/>
        <v>0</v>
      </c>
      <c r="AB14" s="1">
        <f t="shared" si="4"/>
        <v>0</v>
      </c>
      <c r="AC14" s="1">
        <f t="shared" si="4"/>
        <v>0</v>
      </c>
      <c r="AD14" s="1">
        <f t="shared" si="4"/>
        <v>0</v>
      </c>
      <c r="AE14" s="1">
        <f t="shared" si="4"/>
        <v>0</v>
      </c>
      <c r="AF14" s="1">
        <f t="shared" si="4"/>
        <v>0</v>
      </c>
      <c r="AG14" s="1">
        <f t="shared" si="4"/>
        <v>0</v>
      </c>
      <c r="AH14" s="1">
        <f t="shared" si="4"/>
        <v>0</v>
      </c>
      <c r="AI14" s="1">
        <f t="shared" si="4"/>
        <v>0</v>
      </c>
      <c r="AJ14" s="1">
        <f t="shared" si="4"/>
        <v>0</v>
      </c>
      <c r="AK14" s="1">
        <f t="shared" si="4"/>
        <v>0</v>
      </c>
      <c r="AL14" s="1">
        <f t="shared" si="4"/>
        <v>0</v>
      </c>
      <c r="AM14" s="1">
        <f t="shared" si="4"/>
        <v>0</v>
      </c>
      <c r="AN14" s="1">
        <f t="shared" si="4"/>
        <v>0</v>
      </c>
      <c r="AO14" s="1">
        <f t="shared" si="4"/>
        <v>0</v>
      </c>
      <c r="AP14" s="1">
        <f t="shared" si="4"/>
        <v>0</v>
      </c>
      <c r="AQ14" s="1">
        <f t="shared" si="4"/>
        <v>0</v>
      </c>
      <c r="AR14" s="1">
        <f t="shared" si="4"/>
        <v>0</v>
      </c>
      <c r="AS14" s="1">
        <f t="shared" si="4"/>
        <v>0</v>
      </c>
      <c r="AT14" s="1">
        <f t="shared" si="4"/>
        <v>0</v>
      </c>
      <c r="AU14" s="1">
        <f t="shared" si="4"/>
        <v>0</v>
      </c>
      <c r="AV14" s="1">
        <f t="shared" si="4"/>
        <v>0</v>
      </c>
      <c r="AW14" s="1">
        <f t="shared" si="4"/>
        <v>0</v>
      </c>
      <c r="AX14" s="1">
        <f t="shared" si="4"/>
        <v>0</v>
      </c>
      <c r="AY14" s="1">
        <f t="shared" si="4"/>
        <v>0</v>
      </c>
      <c r="AZ14" s="1">
        <f t="shared" si="4"/>
        <v>0</v>
      </c>
      <c r="BA14" s="1">
        <f t="shared" si="4"/>
        <v>0</v>
      </c>
      <c r="BB14" s="1">
        <f t="shared" si="4"/>
        <v>0</v>
      </c>
      <c r="BC14" s="1">
        <f t="shared" si="4"/>
        <v>0</v>
      </c>
      <c r="BD14" s="1">
        <f t="shared" si="4"/>
        <v>0</v>
      </c>
      <c r="BE14" s="1">
        <f t="shared" si="4"/>
        <v>0</v>
      </c>
      <c r="BF14" s="1">
        <f t="shared" si="4"/>
        <v>0</v>
      </c>
      <c r="BG14" s="1">
        <f t="shared" si="4"/>
        <v>0</v>
      </c>
      <c r="BH14" s="1">
        <f t="shared" si="4"/>
        <v>0</v>
      </c>
      <c r="BI14" s="1">
        <f t="shared" si="4"/>
        <v>0</v>
      </c>
      <c r="BJ14" s="1">
        <f t="shared" si="4"/>
        <v>0</v>
      </c>
      <c r="BK14" s="1">
        <f t="shared" si="4"/>
        <v>0</v>
      </c>
      <c r="BL14" s="1">
        <f t="shared" si="4"/>
        <v>0</v>
      </c>
      <c r="BM14" s="1">
        <f t="shared" si="4"/>
        <v>0</v>
      </c>
      <c r="BN14" s="1">
        <f t="shared" si="4"/>
        <v>0</v>
      </c>
      <c r="BO14" s="1">
        <f t="shared" si="4"/>
        <v>0</v>
      </c>
      <c r="BP14" s="1">
        <f t="shared" si="4"/>
        <v>0</v>
      </c>
      <c r="BQ14" s="1">
        <f aca="true" t="shared" si="5" ref="BQ14:CI14">BQ3*BQ$10</f>
        <v>0</v>
      </c>
      <c r="BR14" s="1">
        <f t="shared" si="5"/>
        <v>0</v>
      </c>
      <c r="BS14" s="1">
        <f t="shared" si="5"/>
        <v>0</v>
      </c>
      <c r="BT14" s="1">
        <f t="shared" si="5"/>
        <v>0</v>
      </c>
      <c r="BU14" s="1">
        <f t="shared" si="5"/>
        <v>0</v>
      </c>
      <c r="BV14" s="1">
        <f t="shared" si="5"/>
        <v>0</v>
      </c>
      <c r="BW14" s="1">
        <f t="shared" si="5"/>
        <v>0</v>
      </c>
      <c r="BX14" s="1">
        <f t="shared" si="5"/>
        <v>0</v>
      </c>
      <c r="BY14" s="1">
        <f t="shared" si="5"/>
        <v>0</v>
      </c>
      <c r="BZ14" s="1">
        <f t="shared" si="5"/>
        <v>0</v>
      </c>
      <c r="CA14" s="1">
        <f t="shared" si="5"/>
        <v>0</v>
      </c>
      <c r="CB14" s="1">
        <f t="shared" si="5"/>
        <v>0</v>
      </c>
      <c r="CC14" s="1">
        <f t="shared" si="5"/>
        <v>0</v>
      </c>
      <c r="CD14" s="1">
        <f t="shared" si="5"/>
        <v>0</v>
      </c>
      <c r="CE14" s="1">
        <f t="shared" si="5"/>
        <v>0</v>
      </c>
      <c r="CF14" s="1">
        <f t="shared" si="5"/>
        <v>0</v>
      </c>
      <c r="CG14" s="1">
        <f t="shared" si="5"/>
        <v>0</v>
      </c>
      <c r="CH14" s="1">
        <f t="shared" si="5"/>
        <v>0</v>
      </c>
      <c r="CI14" s="1">
        <f t="shared" si="5"/>
        <v>0</v>
      </c>
      <c r="CJ14" s="8">
        <f aca="true" t="shared" si="6" ref="CJ14:CJ19">SUM(C14:CI14)</f>
        <v>0</v>
      </c>
    </row>
    <row r="15" spans="1:88" ht="13.5" thickBot="1">
      <c r="A15" s="1" t="s">
        <v>93</v>
      </c>
      <c r="B15" s="1"/>
      <c r="C15" s="1">
        <f t="shared" si="3"/>
        <v>0</v>
      </c>
      <c r="D15" s="1">
        <f t="shared" si="3"/>
        <v>0</v>
      </c>
      <c r="E15" s="1">
        <f aca="true" t="shared" si="7" ref="E15:BP15">E4*E$10</f>
        <v>0</v>
      </c>
      <c r="F15" s="1">
        <f t="shared" si="7"/>
        <v>0</v>
      </c>
      <c r="G15" s="1">
        <f t="shared" si="7"/>
        <v>0</v>
      </c>
      <c r="H15" s="1">
        <f t="shared" si="7"/>
        <v>0</v>
      </c>
      <c r="I15" s="1">
        <f t="shared" si="7"/>
        <v>0</v>
      </c>
      <c r="J15" s="1">
        <f t="shared" si="7"/>
        <v>0</v>
      </c>
      <c r="K15" s="1">
        <f t="shared" si="7"/>
        <v>0</v>
      </c>
      <c r="L15" s="1">
        <f t="shared" si="7"/>
        <v>0</v>
      </c>
      <c r="M15" s="1">
        <f t="shared" si="7"/>
        <v>0</v>
      </c>
      <c r="N15" s="1">
        <f t="shared" si="7"/>
        <v>0</v>
      </c>
      <c r="O15" s="1">
        <f t="shared" si="7"/>
        <v>0</v>
      </c>
      <c r="P15" s="1">
        <f t="shared" si="7"/>
        <v>0</v>
      </c>
      <c r="Q15" s="1">
        <f t="shared" si="7"/>
        <v>0</v>
      </c>
      <c r="R15" s="1">
        <f t="shared" si="7"/>
        <v>0</v>
      </c>
      <c r="S15" s="1">
        <f t="shared" si="7"/>
        <v>0</v>
      </c>
      <c r="T15" s="1">
        <f t="shared" si="7"/>
        <v>0</v>
      </c>
      <c r="U15" s="1">
        <f t="shared" si="7"/>
        <v>0</v>
      </c>
      <c r="V15" s="1">
        <f t="shared" si="7"/>
        <v>0</v>
      </c>
      <c r="W15" s="1">
        <f t="shared" si="7"/>
        <v>0</v>
      </c>
      <c r="X15" s="1">
        <f t="shared" si="7"/>
        <v>0</v>
      </c>
      <c r="Y15" s="1">
        <f t="shared" si="7"/>
        <v>0</v>
      </c>
      <c r="Z15" s="1">
        <f t="shared" si="7"/>
        <v>0</v>
      </c>
      <c r="AA15" s="1">
        <f t="shared" si="7"/>
        <v>0</v>
      </c>
      <c r="AB15" s="1">
        <f t="shared" si="7"/>
        <v>0</v>
      </c>
      <c r="AC15" s="1">
        <f t="shared" si="7"/>
        <v>0</v>
      </c>
      <c r="AD15" s="1">
        <f t="shared" si="7"/>
        <v>0</v>
      </c>
      <c r="AE15" s="1">
        <f t="shared" si="7"/>
        <v>0</v>
      </c>
      <c r="AF15" s="1">
        <f t="shared" si="7"/>
        <v>0</v>
      </c>
      <c r="AG15" s="1">
        <f t="shared" si="7"/>
        <v>0</v>
      </c>
      <c r="AH15" s="1">
        <f t="shared" si="7"/>
        <v>0</v>
      </c>
      <c r="AI15" s="1">
        <f t="shared" si="7"/>
        <v>0</v>
      </c>
      <c r="AJ15" s="1">
        <f t="shared" si="7"/>
        <v>0</v>
      </c>
      <c r="AK15" s="1">
        <f t="shared" si="7"/>
        <v>0</v>
      </c>
      <c r="AL15" s="1">
        <f t="shared" si="7"/>
        <v>0</v>
      </c>
      <c r="AM15" s="1">
        <f t="shared" si="7"/>
        <v>0</v>
      </c>
      <c r="AN15" s="1">
        <f t="shared" si="7"/>
        <v>0</v>
      </c>
      <c r="AO15" s="1">
        <f t="shared" si="7"/>
        <v>0</v>
      </c>
      <c r="AP15" s="1">
        <f t="shared" si="7"/>
        <v>0</v>
      </c>
      <c r="AQ15" s="1">
        <f t="shared" si="7"/>
        <v>0</v>
      </c>
      <c r="AR15" s="1">
        <f t="shared" si="7"/>
        <v>0</v>
      </c>
      <c r="AS15" s="1">
        <f t="shared" si="7"/>
        <v>0</v>
      </c>
      <c r="AT15" s="1">
        <f t="shared" si="7"/>
        <v>0</v>
      </c>
      <c r="AU15" s="1">
        <f t="shared" si="7"/>
        <v>0</v>
      </c>
      <c r="AV15" s="1">
        <f t="shared" si="7"/>
        <v>0</v>
      </c>
      <c r="AW15" s="1">
        <f t="shared" si="7"/>
        <v>0</v>
      </c>
      <c r="AX15" s="1">
        <f t="shared" si="7"/>
        <v>0</v>
      </c>
      <c r="AY15" s="1">
        <f t="shared" si="7"/>
        <v>0</v>
      </c>
      <c r="AZ15" s="1">
        <f t="shared" si="7"/>
        <v>0</v>
      </c>
      <c r="BA15" s="1">
        <f t="shared" si="7"/>
        <v>0</v>
      </c>
      <c r="BB15" s="1">
        <f t="shared" si="7"/>
        <v>0</v>
      </c>
      <c r="BC15" s="1">
        <f t="shared" si="7"/>
        <v>0</v>
      </c>
      <c r="BD15" s="1">
        <f t="shared" si="7"/>
        <v>0</v>
      </c>
      <c r="BE15" s="1">
        <f t="shared" si="7"/>
        <v>0</v>
      </c>
      <c r="BF15" s="1">
        <f t="shared" si="7"/>
        <v>0</v>
      </c>
      <c r="BG15" s="1">
        <f t="shared" si="7"/>
        <v>0</v>
      </c>
      <c r="BH15" s="1">
        <f t="shared" si="7"/>
        <v>0</v>
      </c>
      <c r="BI15" s="1">
        <f t="shared" si="7"/>
        <v>0</v>
      </c>
      <c r="BJ15" s="1">
        <f t="shared" si="7"/>
        <v>0</v>
      </c>
      <c r="BK15" s="1">
        <f t="shared" si="7"/>
        <v>0</v>
      </c>
      <c r="BL15" s="1">
        <f t="shared" si="7"/>
        <v>0</v>
      </c>
      <c r="BM15" s="1">
        <f t="shared" si="7"/>
        <v>0</v>
      </c>
      <c r="BN15" s="1">
        <f t="shared" si="7"/>
        <v>0</v>
      </c>
      <c r="BO15" s="1">
        <f t="shared" si="7"/>
        <v>0</v>
      </c>
      <c r="BP15" s="1">
        <f t="shared" si="7"/>
        <v>0</v>
      </c>
      <c r="BQ15" s="1">
        <f aca="true" t="shared" si="8" ref="BQ15:CI15">BQ4*BQ$10</f>
        <v>0</v>
      </c>
      <c r="BR15" s="1">
        <f t="shared" si="8"/>
        <v>0</v>
      </c>
      <c r="BS15" s="1">
        <f t="shared" si="8"/>
        <v>0</v>
      </c>
      <c r="BT15" s="1">
        <f t="shared" si="8"/>
        <v>0</v>
      </c>
      <c r="BU15" s="1">
        <f t="shared" si="8"/>
        <v>0</v>
      </c>
      <c r="BV15" s="1">
        <f t="shared" si="8"/>
        <v>0</v>
      </c>
      <c r="BW15" s="1">
        <f t="shared" si="8"/>
        <v>0</v>
      </c>
      <c r="BX15" s="1">
        <f t="shared" si="8"/>
        <v>0</v>
      </c>
      <c r="BY15" s="1">
        <f t="shared" si="8"/>
        <v>0</v>
      </c>
      <c r="BZ15" s="1">
        <f t="shared" si="8"/>
        <v>0</v>
      </c>
      <c r="CA15" s="1">
        <f t="shared" si="8"/>
        <v>0</v>
      </c>
      <c r="CB15" s="1">
        <f t="shared" si="8"/>
        <v>0</v>
      </c>
      <c r="CC15" s="1">
        <f t="shared" si="8"/>
        <v>0</v>
      </c>
      <c r="CD15" s="1">
        <f t="shared" si="8"/>
        <v>0</v>
      </c>
      <c r="CE15" s="1">
        <f t="shared" si="8"/>
        <v>0</v>
      </c>
      <c r="CF15" s="1">
        <f t="shared" si="8"/>
        <v>0</v>
      </c>
      <c r="CG15" s="1">
        <f t="shared" si="8"/>
        <v>0</v>
      </c>
      <c r="CH15" s="1">
        <f t="shared" si="8"/>
        <v>0</v>
      </c>
      <c r="CI15" s="1">
        <f t="shared" si="8"/>
        <v>0</v>
      </c>
      <c r="CJ15" s="8">
        <f t="shared" si="6"/>
        <v>0</v>
      </c>
    </row>
    <row r="16" spans="1:88" ht="13.5" thickBot="1">
      <c r="A16" s="1" t="s">
        <v>94</v>
      </c>
      <c r="B16" s="1"/>
      <c r="C16" s="1">
        <f t="shared" si="3"/>
        <v>0</v>
      </c>
      <c r="D16" s="1">
        <f t="shared" si="3"/>
        <v>0</v>
      </c>
      <c r="E16" s="1">
        <f aca="true" t="shared" si="9" ref="E16:BP16">E5*E$10</f>
        <v>0</v>
      </c>
      <c r="F16" s="1">
        <f t="shared" si="9"/>
        <v>0</v>
      </c>
      <c r="G16" s="1">
        <f t="shared" si="9"/>
        <v>0</v>
      </c>
      <c r="H16" s="1">
        <f t="shared" si="9"/>
        <v>0</v>
      </c>
      <c r="I16" s="1">
        <f t="shared" si="9"/>
        <v>0</v>
      </c>
      <c r="J16" s="1">
        <f t="shared" si="9"/>
        <v>0</v>
      </c>
      <c r="K16" s="1">
        <f t="shared" si="9"/>
        <v>0</v>
      </c>
      <c r="L16" s="1">
        <f t="shared" si="9"/>
        <v>0</v>
      </c>
      <c r="M16" s="1">
        <f t="shared" si="9"/>
        <v>0</v>
      </c>
      <c r="N16" s="1">
        <f t="shared" si="9"/>
        <v>0</v>
      </c>
      <c r="O16" s="1">
        <f t="shared" si="9"/>
        <v>0</v>
      </c>
      <c r="P16" s="1">
        <f t="shared" si="9"/>
        <v>0</v>
      </c>
      <c r="Q16" s="1">
        <f t="shared" si="9"/>
        <v>0</v>
      </c>
      <c r="R16" s="1">
        <f t="shared" si="9"/>
        <v>0</v>
      </c>
      <c r="S16" s="1">
        <f t="shared" si="9"/>
        <v>0</v>
      </c>
      <c r="T16" s="1">
        <f t="shared" si="9"/>
        <v>0</v>
      </c>
      <c r="U16" s="1">
        <f t="shared" si="9"/>
        <v>0</v>
      </c>
      <c r="V16" s="1">
        <f t="shared" si="9"/>
        <v>0</v>
      </c>
      <c r="W16" s="1">
        <f t="shared" si="9"/>
        <v>0</v>
      </c>
      <c r="X16" s="1">
        <f t="shared" si="9"/>
        <v>0</v>
      </c>
      <c r="Y16" s="1">
        <f t="shared" si="9"/>
        <v>0</v>
      </c>
      <c r="Z16" s="1">
        <f t="shared" si="9"/>
        <v>0</v>
      </c>
      <c r="AA16" s="1">
        <f t="shared" si="9"/>
        <v>0</v>
      </c>
      <c r="AB16" s="1">
        <f t="shared" si="9"/>
        <v>0</v>
      </c>
      <c r="AC16" s="1">
        <f t="shared" si="9"/>
        <v>0</v>
      </c>
      <c r="AD16" s="1">
        <f t="shared" si="9"/>
        <v>0</v>
      </c>
      <c r="AE16" s="1">
        <f t="shared" si="9"/>
        <v>0</v>
      </c>
      <c r="AF16" s="1">
        <f t="shared" si="9"/>
        <v>0</v>
      </c>
      <c r="AG16" s="1">
        <f t="shared" si="9"/>
        <v>0</v>
      </c>
      <c r="AH16" s="1">
        <f t="shared" si="9"/>
        <v>0</v>
      </c>
      <c r="AI16" s="1">
        <f t="shared" si="9"/>
        <v>0</v>
      </c>
      <c r="AJ16" s="1">
        <f t="shared" si="9"/>
        <v>0</v>
      </c>
      <c r="AK16" s="1">
        <f t="shared" si="9"/>
        <v>0</v>
      </c>
      <c r="AL16" s="1">
        <f t="shared" si="9"/>
        <v>0</v>
      </c>
      <c r="AM16" s="1">
        <f t="shared" si="9"/>
        <v>0</v>
      </c>
      <c r="AN16" s="1">
        <f t="shared" si="9"/>
        <v>0</v>
      </c>
      <c r="AO16" s="1">
        <f t="shared" si="9"/>
        <v>0</v>
      </c>
      <c r="AP16" s="1">
        <f t="shared" si="9"/>
        <v>0</v>
      </c>
      <c r="AQ16" s="1">
        <f t="shared" si="9"/>
        <v>0</v>
      </c>
      <c r="AR16" s="1">
        <f t="shared" si="9"/>
        <v>0</v>
      </c>
      <c r="AS16" s="1">
        <f t="shared" si="9"/>
        <v>0</v>
      </c>
      <c r="AT16" s="1">
        <f t="shared" si="9"/>
        <v>0</v>
      </c>
      <c r="AU16" s="1">
        <f t="shared" si="9"/>
        <v>0</v>
      </c>
      <c r="AV16" s="1">
        <f t="shared" si="9"/>
        <v>0</v>
      </c>
      <c r="AW16" s="1">
        <f t="shared" si="9"/>
        <v>0</v>
      </c>
      <c r="AX16" s="1">
        <f t="shared" si="9"/>
        <v>0</v>
      </c>
      <c r="AY16" s="1">
        <f t="shared" si="9"/>
        <v>0</v>
      </c>
      <c r="AZ16" s="1">
        <f t="shared" si="9"/>
        <v>0</v>
      </c>
      <c r="BA16" s="1">
        <f t="shared" si="9"/>
        <v>0</v>
      </c>
      <c r="BB16" s="1">
        <f t="shared" si="9"/>
        <v>0</v>
      </c>
      <c r="BC16" s="1">
        <f t="shared" si="9"/>
        <v>0</v>
      </c>
      <c r="BD16" s="1">
        <f t="shared" si="9"/>
        <v>0</v>
      </c>
      <c r="BE16" s="1">
        <f t="shared" si="9"/>
        <v>0</v>
      </c>
      <c r="BF16" s="1">
        <f t="shared" si="9"/>
        <v>0</v>
      </c>
      <c r="BG16" s="1">
        <f t="shared" si="9"/>
        <v>0</v>
      </c>
      <c r="BH16" s="1">
        <f t="shared" si="9"/>
        <v>0</v>
      </c>
      <c r="BI16" s="1">
        <f t="shared" si="9"/>
        <v>0</v>
      </c>
      <c r="BJ16" s="1">
        <f t="shared" si="9"/>
        <v>0</v>
      </c>
      <c r="BK16" s="1">
        <f t="shared" si="9"/>
        <v>0</v>
      </c>
      <c r="BL16" s="1">
        <f t="shared" si="9"/>
        <v>0</v>
      </c>
      <c r="BM16" s="1">
        <f t="shared" si="9"/>
        <v>0</v>
      </c>
      <c r="BN16" s="1">
        <f t="shared" si="9"/>
        <v>0</v>
      </c>
      <c r="BO16" s="1">
        <f t="shared" si="9"/>
        <v>0</v>
      </c>
      <c r="BP16" s="1">
        <f t="shared" si="9"/>
        <v>0</v>
      </c>
      <c r="BQ16" s="1">
        <f aca="true" t="shared" si="10" ref="BQ16:CI16">BQ5*BQ$10</f>
        <v>0</v>
      </c>
      <c r="BR16" s="1">
        <f t="shared" si="10"/>
        <v>0</v>
      </c>
      <c r="BS16" s="1">
        <f t="shared" si="10"/>
        <v>0</v>
      </c>
      <c r="BT16" s="1">
        <f t="shared" si="10"/>
        <v>0</v>
      </c>
      <c r="BU16" s="1">
        <f t="shared" si="10"/>
        <v>0</v>
      </c>
      <c r="BV16" s="1">
        <f t="shared" si="10"/>
        <v>0</v>
      </c>
      <c r="BW16" s="1">
        <f t="shared" si="10"/>
        <v>0</v>
      </c>
      <c r="BX16" s="1">
        <f t="shared" si="10"/>
        <v>0</v>
      </c>
      <c r="BY16" s="1">
        <f t="shared" si="10"/>
        <v>0</v>
      </c>
      <c r="BZ16" s="1">
        <f t="shared" si="10"/>
        <v>0</v>
      </c>
      <c r="CA16" s="1">
        <f t="shared" si="10"/>
        <v>0</v>
      </c>
      <c r="CB16" s="1">
        <f t="shared" si="10"/>
        <v>0</v>
      </c>
      <c r="CC16" s="1">
        <f t="shared" si="10"/>
        <v>0</v>
      </c>
      <c r="CD16" s="1">
        <f t="shared" si="10"/>
        <v>0</v>
      </c>
      <c r="CE16" s="1">
        <f t="shared" si="10"/>
        <v>0</v>
      </c>
      <c r="CF16" s="1">
        <f t="shared" si="10"/>
        <v>0</v>
      </c>
      <c r="CG16" s="1">
        <f t="shared" si="10"/>
        <v>0</v>
      </c>
      <c r="CH16" s="1">
        <f t="shared" si="10"/>
        <v>0</v>
      </c>
      <c r="CI16" s="1">
        <f t="shared" si="10"/>
        <v>0</v>
      </c>
      <c r="CJ16" s="8">
        <f t="shared" si="6"/>
        <v>0</v>
      </c>
    </row>
    <row r="17" spans="1:88" ht="13.5" thickBot="1">
      <c r="A17" s="1" t="s">
        <v>95</v>
      </c>
      <c r="B17" s="1"/>
      <c r="C17" s="1">
        <f t="shared" si="3"/>
        <v>0</v>
      </c>
      <c r="D17" s="1">
        <f t="shared" si="3"/>
        <v>0</v>
      </c>
      <c r="E17" s="1">
        <f aca="true" t="shared" si="11" ref="E17:BP17">E6*E$10</f>
        <v>0</v>
      </c>
      <c r="F17" s="1">
        <f t="shared" si="11"/>
        <v>0</v>
      </c>
      <c r="G17" s="1">
        <f t="shared" si="11"/>
        <v>0</v>
      </c>
      <c r="H17" s="1">
        <f t="shared" si="11"/>
        <v>0</v>
      </c>
      <c r="I17" s="1">
        <f t="shared" si="11"/>
        <v>0</v>
      </c>
      <c r="J17" s="1">
        <f t="shared" si="11"/>
        <v>0</v>
      </c>
      <c r="K17" s="1">
        <f t="shared" si="11"/>
        <v>0</v>
      </c>
      <c r="L17" s="1">
        <f t="shared" si="11"/>
        <v>0</v>
      </c>
      <c r="M17" s="1">
        <f t="shared" si="11"/>
        <v>0</v>
      </c>
      <c r="N17" s="1">
        <f t="shared" si="11"/>
        <v>0</v>
      </c>
      <c r="O17" s="1">
        <f t="shared" si="11"/>
        <v>0</v>
      </c>
      <c r="P17" s="1">
        <f t="shared" si="11"/>
        <v>0</v>
      </c>
      <c r="Q17" s="1">
        <f t="shared" si="11"/>
        <v>0</v>
      </c>
      <c r="R17" s="1">
        <f t="shared" si="11"/>
        <v>0</v>
      </c>
      <c r="S17" s="1">
        <f t="shared" si="11"/>
        <v>0</v>
      </c>
      <c r="T17" s="1">
        <f t="shared" si="11"/>
        <v>0</v>
      </c>
      <c r="U17" s="1">
        <f t="shared" si="11"/>
        <v>0</v>
      </c>
      <c r="V17" s="1">
        <f t="shared" si="11"/>
        <v>0</v>
      </c>
      <c r="W17" s="1">
        <f t="shared" si="11"/>
        <v>0</v>
      </c>
      <c r="X17" s="1">
        <f t="shared" si="11"/>
        <v>0</v>
      </c>
      <c r="Y17" s="1">
        <f t="shared" si="11"/>
        <v>0</v>
      </c>
      <c r="Z17" s="1">
        <f t="shared" si="11"/>
        <v>0</v>
      </c>
      <c r="AA17" s="1">
        <f t="shared" si="11"/>
        <v>0</v>
      </c>
      <c r="AB17" s="1">
        <f t="shared" si="11"/>
        <v>0</v>
      </c>
      <c r="AC17" s="1">
        <f t="shared" si="11"/>
        <v>0</v>
      </c>
      <c r="AD17" s="1">
        <f t="shared" si="11"/>
        <v>0</v>
      </c>
      <c r="AE17" s="1">
        <f t="shared" si="11"/>
        <v>0</v>
      </c>
      <c r="AF17" s="1">
        <f t="shared" si="11"/>
        <v>0</v>
      </c>
      <c r="AG17" s="1">
        <f t="shared" si="11"/>
        <v>0</v>
      </c>
      <c r="AH17" s="1">
        <f t="shared" si="11"/>
        <v>0</v>
      </c>
      <c r="AI17" s="1">
        <f t="shared" si="11"/>
        <v>0</v>
      </c>
      <c r="AJ17" s="1">
        <f t="shared" si="11"/>
        <v>0</v>
      </c>
      <c r="AK17" s="1">
        <f t="shared" si="11"/>
        <v>0</v>
      </c>
      <c r="AL17" s="1">
        <f t="shared" si="11"/>
        <v>0</v>
      </c>
      <c r="AM17" s="1">
        <f t="shared" si="11"/>
        <v>0</v>
      </c>
      <c r="AN17" s="1">
        <f t="shared" si="11"/>
        <v>0</v>
      </c>
      <c r="AO17" s="1">
        <f t="shared" si="11"/>
        <v>0</v>
      </c>
      <c r="AP17" s="1">
        <f t="shared" si="11"/>
        <v>0</v>
      </c>
      <c r="AQ17" s="1">
        <f t="shared" si="11"/>
        <v>0</v>
      </c>
      <c r="AR17" s="1">
        <f t="shared" si="11"/>
        <v>0</v>
      </c>
      <c r="AS17" s="1">
        <f t="shared" si="11"/>
        <v>0</v>
      </c>
      <c r="AT17" s="1">
        <f t="shared" si="11"/>
        <v>0</v>
      </c>
      <c r="AU17" s="1">
        <f t="shared" si="11"/>
        <v>0</v>
      </c>
      <c r="AV17" s="1">
        <f t="shared" si="11"/>
        <v>0</v>
      </c>
      <c r="AW17" s="1">
        <f t="shared" si="11"/>
        <v>0</v>
      </c>
      <c r="AX17" s="1">
        <f t="shared" si="11"/>
        <v>0</v>
      </c>
      <c r="AY17" s="1">
        <f t="shared" si="11"/>
        <v>0</v>
      </c>
      <c r="AZ17" s="1">
        <f t="shared" si="11"/>
        <v>0</v>
      </c>
      <c r="BA17" s="1">
        <f t="shared" si="11"/>
        <v>0</v>
      </c>
      <c r="BB17" s="1">
        <f t="shared" si="11"/>
        <v>0</v>
      </c>
      <c r="BC17" s="1">
        <f t="shared" si="11"/>
        <v>0</v>
      </c>
      <c r="BD17" s="1">
        <f t="shared" si="11"/>
        <v>0</v>
      </c>
      <c r="BE17" s="1">
        <f t="shared" si="11"/>
        <v>0</v>
      </c>
      <c r="BF17" s="1">
        <f t="shared" si="11"/>
        <v>0</v>
      </c>
      <c r="BG17" s="1">
        <f t="shared" si="11"/>
        <v>0</v>
      </c>
      <c r="BH17" s="1">
        <f t="shared" si="11"/>
        <v>0</v>
      </c>
      <c r="BI17" s="1">
        <f t="shared" si="11"/>
        <v>0</v>
      </c>
      <c r="BJ17" s="1">
        <f t="shared" si="11"/>
        <v>0</v>
      </c>
      <c r="BK17" s="1">
        <f t="shared" si="11"/>
        <v>0</v>
      </c>
      <c r="BL17" s="1">
        <f t="shared" si="11"/>
        <v>0</v>
      </c>
      <c r="BM17" s="1">
        <f t="shared" si="11"/>
        <v>0</v>
      </c>
      <c r="BN17" s="1">
        <f t="shared" si="11"/>
        <v>0</v>
      </c>
      <c r="BO17" s="1">
        <f t="shared" si="11"/>
        <v>0</v>
      </c>
      <c r="BP17" s="1">
        <f t="shared" si="11"/>
        <v>0</v>
      </c>
      <c r="BQ17" s="1">
        <f aca="true" t="shared" si="12" ref="BQ17:CI17">BQ6*BQ$10</f>
        <v>0</v>
      </c>
      <c r="BR17" s="1">
        <f t="shared" si="12"/>
        <v>0</v>
      </c>
      <c r="BS17" s="1">
        <f t="shared" si="12"/>
        <v>0</v>
      </c>
      <c r="BT17" s="1">
        <f t="shared" si="12"/>
        <v>0</v>
      </c>
      <c r="BU17" s="1">
        <f t="shared" si="12"/>
        <v>0</v>
      </c>
      <c r="BV17" s="1">
        <f t="shared" si="12"/>
        <v>0</v>
      </c>
      <c r="BW17" s="1">
        <f t="shared" si="12"/>
        <v>0</v>
      </c>
      <c r="BX17" s="1">
        <f t="shared" si="12"/>
        <v>0</v>
      </c>
      <c r="BY17" s="1">
        <f t="shared" si="12"/>
        <v>0</v>
      </c>
      <c r="BZ17" s="1">
        <f t="shared" si="12"/>
        <v>0</v>
      </c>
      <c r="CA17" s="1">
        <f t="shared" si="12"/>
        <v>0</v>
      </c>
      <c r="CB17" s="1">
        <f t="shared" si="12"/>
        <v>0</v>
      </c>
      <c r="CC17" s="1">
        <f t="shared" si="12"/>
        <v>0</v>
      </c>
      <c r="CD17" s="1">
        <f t="shared" si="12"/>
        <v>0</v>
      </c>
      <c r="CE17" s="1">
        <f t="shared" si="12"/>
        <v>0</v>
      </c>
      <c r="CF17" s="1">
        <f t="shared" si="12"/>
        <v>0</v>
      </c>
      <c r="CG17" s="1">
        <f t="shared" si="12"/>
        <v>0</v>
      </c>
      <c r="CH17" s="1">
        <f t="shared" si="12"/>
        <v>0</v>
      </c>
      <c r="CI17" s="1">
        <f t="shared" si="12"/>
        <v>0</v>
      </c>
      <c r="CJ17" s="8">
        <f t="shared" si="6"/>
        <v>0</v>
      </c>
    </row>
    <row r="18" spans="1:88" ht="13.5" thickBot="1">
      <c r="A18" s="1" t="s">
        <v>96</v>
      </c>
      <c r="B18" s="1"/>
      <c r="C18" s="1">
        <f t="shared" si="3"/>
        <v>0</v>
      </c>
      <c r="D18" s="1">
        <f t="shared" si="3"/>
        <v>0</v>
      </c>
      <c r="E18" s="1">
        <f aca="true" t="shared" si="13" ref="E18:BP18">E7*E$10</f>
        <v>0</v>
      </c>
      <c r="F18" s="1">
        <f t="shared" si="13"/>
        <v>0</v>
      </c>
      <c r="G18" s="1">
        <f t="shared" si="13"/>
        <v>0</v>
      </c>
      <c r="H18" s="1">
        <f t="shared" si="13"/>
        <v>0</v>
      </c>
      <c r="I18" s="1">
        <f t="shared" si="13"/>
        <v>0</v>
      </c>
      <c r="J18" s="1">
        <f t="shared" si="13"/>
        <v>0</v>
      </c>
      <c r="K18" s="1">
        <f t="shared" si="13"/>
        <v>0</v>
      </c>
      <c r="L18" s="1">
        <f t="shared" si="13"/>
        <v>0</v>
      </c>
      <c r="M18" s="1">
        <f t="shared" si="13"/>
        <v>0</v>
      </c>
      <c r="N18" s="1">
        <f t="shared" si="13"/>
        <v>0</v>
      </c>
      <c r="O18" s="1">
        <f t="shared" si="13"/>
        <v>0</v>
      </c>
      <c r="P18" s="1">
        <f t="shared" si="13"/>
        <v>0</v>
      </c>
      <c r="Q18" s="1">
        <f t="shared" si="13"/>
        <v>0</v>
      </c>
      <c r="R18" s="1">
        <f t="shared" si="13"/>
        <v>0</v>
      </c>
      <c r="S18" s="1">
        <f t="shared" si="13"/>
        <v>0</v>
      </c>
      <c r="T18" s="1">
        <f t="shared" si="13"/>
        <v>0</v>
      </c>
      <c r="U18" s="1">
        <f t="shared" si="13"/>
        <v>0</v>
      </c>
      <c r="V18" s="1">
        <f t="shared" si="13"/>
        <v>0</v>
      </c>
      <c r="W18" s="1">
        <f t="shared" si="13"/>
        <v>0</v>
      </c>
      <c r="X18" s="1">
        <f t="shared" si="13"/>
        <v>0</v>
      </c>
      <c r="Y18" s="1">
        <f t="shared" si="13"/>
        <v>0</v>
      </c>
      <c r="Z18" s="1">
        <f t="shared" si="13"/>
        <v>0</v>
      </c>
      <c r="AA18" s="1">
        <f t="shared" si="13"/>
        <v>0</v>
      </c>
      <c r="AB18" s="1">
        <f t="shared" si="13"/>
        <v>0</v>
      </c>
      <c r="AC18" s="1">
        <f t="shared" si="13"/>
        <v>0</v>
      </c>
      <c r="AD18" s="1">
        <f t="shared" si="13"/>
        <v>0</v>
      </c>
      <c r="AE18" s="1">
        <f t="shared" si="13"/>
        <v>0</v>
      </c>
      <c r="AF18" s="1">
        <f t="shared" si="13"/>
        <v>0</v>
      </c>
      <c r="AG18" s="1">
        <f t="shared" si="13"/>
        <v>0</v>
      </c>
      <c r="AH18" s="1">
        <f t="shared" si="13"/>
        <v>0</v>
      </c>
      <c r="AI18" s="1">
        <f t="shared" si="13"/>
        <v>0</v>
      </c>
      <c r="AJ18" s="1">
        <f t="shared" si="13"/>
        <v>0</v>
      </c>
      <c r="AK18" s="1">
        <f t="shared" si="13"/>
        <v>0</v>
      </c>
      <c r="AL18" s="1">
        <f t="shared" si="13"/>
        <v>0</v>
      </c>
      <c r="AM18" s="1">
        <f t="shared" si="13"/>
        <v>0</v>
      </c>
      <c r="AN18" s="1">
        <f t="shared" si="13"/>
        <v>0</v>
      </c>
      <c r="AO18" s="1">
        <f t="shared" si="13"/>
        <v>0</v>
      </c>
      <c r="AP18" s="1">
        <f t="shared" si="13"/>
        <v>0</v>
      </c>
      <c r="AQ18" s="1">
        <f t="shared" si="13"/>
        <v>0</v>
      </c>
      <c r="AR18" s="1">
        <f t="shared" si="13"/>
        <v>0</v>
      </c>
      <c r="AS18" s="1">
        <f t="shared" si="13"/>
        <v>0</v>
      </c>
      <c r="AT18" s="1">
        <f t="shared" si="13"/>
        <v>0</v>
      </c>
      <c r="AU18" s="1">
        <f t="shared" si="13"/>
        <v>0</v>
      </c>
      <c r="AV18" s="1">
        <f t="shared" si="13"/>
        <v>0</v>
      </c>
      <c r="AW18" s="1">
        <f t="shared" si="13"/>
        <v>0</v>
      </c>
      <c r="AX18" s="1">
        <f t="shared" si="13"/>
        <v>0</v>
      </c>
      <c r="AY18" s="1">
        <f t="shared" si="13"/>
        <v>0</v>
      </c>
      <c r="AZ18" s="1">
        <f t="shared" si="13"/>
        <v>0</v>
      </c>
      <c r="BA18" s="1">
        <f t="shared" si="13"/>
        <v>0</v>
      </c>
      <c r="BB18" s="1">
        <f t="shared" si="13"/>
        <v>0</v>
      </c>
      <c r="BC18" s="1">
        <f t="shared" si="13"/>
        <v>0</v>
      </c>
      <c r="BD18" s="1">
        <f t="shared" si="13"/>
        <v>0</v>
      </c>
      <c r="BE18" s="1">
        <f t="shared" si="13"/>
        <v>0</v>
      </c>
      <c r="BF18" s="1">
        <f t="shared" si="13"/>
        <v>0</v>
      </c>
      <c r="BG18" s="1">
        <f t="shared" si="13"/>
        <v>0</v>
      </c>
      <c r="BH18" s="1">
        <f t="shared" si="13"/>
        <v>0</v>
      </c>
      <c r="BI18" s="1">
        <f t="shared" si="13"/>
        <v>0</v>
      </c>
      <c r="BJ18" s="1">
        <f t="shared" si="13"/>
        <v>0</v>
      </c>
      <c r="BK18" s="1">
        <f t="shared" si="13"/>
        <v>0</v>
      </c>
      <c r="BL18" s="1">
        <f t="shared" si="13"/>
        <v>0</v>
      </c>
      <c r="BM18" s="1">
        <f t="shared" si="13"/>
        <v>0</v>
      </c>
      <c r="BN18" s="1">
        <f t="shared" si="13"/>
        <v>0</v>
      </c>
      <c r="BO18" s="1">
        <f t="shared" si="13"/>
        <v>0</v>
      </c>
      <c r="BP18" s="1">
        <f t="shared" si="13"/>
        <v>0</v>
      </c>
      <c r="BQ18" s="1">
        <f aca="true" t="shared" si="14" ref="BQ18:CI18">BQ7*BQ$10</f>
        <v>0</v>
      </c>
      <c r="BR18" s="1">
        <f t="shared" si="14"/>
        <v>0</v>
      </c>
      <c r="BS18" s="1">
        <f t="shared" si="14"/>
        <v>0</v>
      </c>
      <c r="BT18" s="1">
        <f t="shared" si="14"/>
        <v>0</v>
      </c>
      <c r="BU18" s="1">
        <f t="shared" si="14"/>
        <v>0</v>
      </c>
      <c r="BV18" s="1">
        <f t="shared" si="14"/>
        <v>0</v>
      </c>
      <c r="BW18" s="1">
        <f t="shared" si="14"/>
        <v>0</v>
      </c>
      <c r="BX18" s="1">
        <f t="shared" si="14"/>
        <v>0</v>
      </c>
      <c r="BY18" s="1">
        <f t="shared" si="14"/>
        <v>0</v>
      </c>
      <c r="BZ18" s="1">
        <f t="shared" si="14"/>
        <v>0</v>
      </c>
      <c r="CA18" s="1">
        <f t="shared" si="14"/>
        <v>0</v>
      </c>
      <c r="CB18" s="1">
        <f t="shared" si="14"/>
        <v>0</v>
      </c>
      <c r="CC18" s="1">
        <f t="shared" si="14"/>
        <v>0</v>
      </c>
      <c r="CD18" s="1">
        <f t="shared" si="14"/>
        <v>0</v>
      </c>
      <c r="CE18" s="1">
        <f t="shared" si="14"/>
        <v>0</v>
      </c>
      <c r="CF18" s="1">
        <f t="shared" si="14"/>
        <v>0</v>
      </c>
      <c r="CG18" s="1">
        <f t="shared" si="14"/>
        <v>0</v>
      </c>
      <c r="CH18" s="1">
        <f t="shared" si="14"/>
        <v>0</v>
      </c>
      <c r="CI18" s="1">
        <f t="shared" si="14"/>
        <v>0</v>
      </c>
      <c r="CJ18" s="8">
        <f t="shared" si="6"/>
        <v>0</v>
      </c>
    </row>
    <row r="19" spans="1:88" ht="13.5" thickBot="1">
      <c r="A19" s="1" t="s">
        <v>97</v>
      </c>
      <c r="B19" s="1"/>
      <c r="C19" s="1">
        <f t="shared" si="3"/>
        <v>0</v>
      </c>
      <c r="D19" s="1">
        <f t="shared" si="3"/>
        <v>0</v>
      </c>
      <c r="E19" s="1">
        <f aca="true" t="shared" si="15" ref="E19:BP19">E8*E$10</f>
        <v>0</v>
      </c>
      <c r="F19" s="1">
        <f t="shared" si="15"/>
        <v>0</v>
      </c>
      <c r="G19" s="1">
        <f t="shared" si="15"/>
        <v>0</v>
      </c>
      <c r="H19" s="1">
        <f t="shared" si="15"/>
        <v>0</v>
      </c>
      <c r="I19" s="1">
        <f t="shared" si="15"/>
        <v>0</v>
      </c>
      <c r="J19" s="1">
        <f t="shared" si="15"/>
        <v>0</v>
      </c>
      <c r="K19" s="1">
        <f t="shared" si="15"/>
        <v>0</v>
      </c>
      <c r="L19" s="1">
        <f t="shared" si="15"/>
        <v>0</v>
      </c>
      <c r="M19" s="1">
        <f t="shared" si="15"/>
        <v>0</v>
      </c>
      <c r="N19" s="1">
        <f t="shared" si="15"/>
        <v>0</v>
      </c>
      <c r="O19" s="1">
        <f t="shared" si="15"/>
        <v>0</v>
      </c>
      <c r="P19" s="1">
        <f t="shared" si="15"/>
        <v>0</v>
      </c>
      <c r="Q19" s="1">
        <f t="shared" si="15"/>
        <v>0</v>
      </c>
      <c r="R19" s="1">
        <f t="shared" si="15"/>
        <v>0</v>
      </c>
      <c r="S19" s="1">
        <f t="shared" si="15"/>
        <v>0</v>
      </c>
      <c r="T19" s="1">
        <f t="shared" si="15"/>
        <v>0</v>
      </c>
      <c r="U19" s="1">
        <f t="shared" si="15"/>
        <v>0</v>
      </c>
      <c r="V19" s="1">
        <f t="shared" si="15"/>
        <v>0</v>
      </c>
      <c r="W19" s="1">
        <f t="shared" si="15"/>
        <v>0</v>
      </c>
      <c r="X19" s="1">
        <f t="shared" si="15"/>
        <v>0</v>
      </c>
      <c r="Y19" s="1">
        <f t="shared" si="15"/>
        <v>0</v>
      </c>
      <c r="Z19" s="1">
        <f t="shared" si="15"/>
        <v>0</v>
      </c>
      <c r="AA19" s="1">
        <f t="shared" si="15"/>
        <v>0</v>
      </c>
      <c r="AB19" s="1">
        <f t="shared" si="15"/>
        <v>0</v>
      </c>
      <c r="AC19" s="1">
        <f t="shared" si="15"/>
        <v>0</v>
      </c>
      <c r="AD19" s="1">
        <f t="shared" si="15"/>
        <v>0</v>
      </c>
      <c r="AE19" s="1">
        <f t="shared" si="15"/>
        <v>0</v>
      </c>
      <c r="AF19" s="1">
        <f t="shared" si="15"/>
        <v>0</v>
      </c>
      <c r="AG19" s="1">
        <f t="shared" si="15"/>
        <v>0</v>
      </c>
      <c r="AH19" s="1">
        <f t="shared" si="15"/>
        <v>0</v>
      </c>
      <c r="AI19" s="1">
        <f t="shared" si="15"/>
        <v>0</v>
      </c>
      <c r="AJ19" s="1">
        <f t="shared" si="15"/>
        <v>0</v>
      </c>
      <c r="AK19" s="1">
        <f t="shared" si="15"/>
        <v>0</v>
      </c>
      <c r="AL19" s="1">
        <f t="shared" si="15"/>
        <v>0</v>
      </c>
      <c r="AM19" s="1">
        <f t="shared" si="15"/>
        <v>0</v>
      </c>
      <c r="AN19" s="1">
        <f t="shared" si="15"/>
        <v>0</v>
      </c>
      <c r="AO19" s="1">
        <f t="shared" si="15"/>
        <v>0</v>
      </c>
      <c r="AP19" s="1">
        <f t="shared" si="15"/>
        <v>0</v>
      </c>
      <c r="AQ19" s="1">
        <f t="shared" si="15"/>
        <v>0</v>
      </c>
      <c r="AR19" s="1">
        <f t="shared" si="15"/>
        <v>0</v>
      </c>
      <c r="AS19" s="1">
        <f t="shared" si="15"/>
        <v>0</v>
      </c>
      <c r="AT19" s="1">
        <f t="shared" si="15"/>
        <v>0</v>
      </c>
      <c r="AU19" s="1">
        <f t="shared" si="15"/>
        <v>0</v>
      </c>
      <c r="AV19" s="1">
        <f t="shared" si="15"/>
        <v>0</v>
      </c>
      <c r="AW19" s="1">
        <f t="shared" si="15"/>
        <v>0</v>
      </c>
      <c r="AX19" s="1">
        <f t="shared" si="15"/>
        <v>0</v>
      </c>
      <c r="AY19" s="1">
        <f t="shared" si="15"/>
        <v>0</v>
      </c>
      <c r="AZ19" s="1">
        <f t="shared" si="15"/>
        <v>0</v>
      </c>
      <c r="BA19" s="1">
        <f t="shared" si="15"/>
        <v>0</v>
      </c>
      <c r="BB19" s="1">
        <f t="shared" si="15"/>
        <v>0</v>
      </c>
      <c r="BC19" s="1">
        <f t="shared" si="15"/>
        <v>0</v>
      </c>
      <c r="BD19" s="1">
        <f t="shared" si="15"/>
        <v>0</v>
      </c>
      <c r="BE19" s="1">
        <f t="shared" si="15"/>
        <v>0</v>
      </c>
      <c r="BF19" s="1">
        <f t="shared" si="15"/>
        <v>0</v>
      </c>
      <c r="BG19" s="1">
        <f t="shared" si="15"/>
        <v>0</v>
      </c>
      <c r="BH19" s="1">
        <f t="shared" si="15"/>
        <v>0</v>
      </c>
      <c r="BI19" s="1">
        <f t="shared" si="15"/>
        <v>0</v>
      </c>
      <c r="BJ19" s="1">
        <f t="shared" si="15"/>
        <v>0</v>
      </c>
      <c r="BK19" s="1">
        <f t="shared" si="15"/>
        <v>0</v>
      </c>
      <c r="BL19" s="1">
        <f t="shared" si="15"/>
        <v>0</v>
      </c>
      <c r="BM19" s="1">
        <f t="shared" si="15"/>
        <v>0</v>
      </c>
      <c r="BN19" s="1">
        <f t="shared" si="15"/>
        <v>0</v>
      </c>
      <c r="BO19" s="1">
        <f t="shared" si="15"/>
        <v>0</v>
      </c>
      <c r="BP19" s="1">
        <f t="shared" si="15"/>
        <v>0</v>
      </c>
      <c r="BQ19" s="1">
        <f aca="true" t="shared" si="16" ref="BQ19:CI19">BQ8*BQ$10</f>
        <v>0</v>
      </c>
      <c r="BR19" s="1">
        <f t="shared" si="16"/>
        <v>0</v>
      </c>
      <c r="BS19" s="1">
        <f t="shared" si="16"/>
        <v>0</v>
      </c>
      <c r="BT19" s="1">
        <f t="shared" si="16"/>
        <v>0</v>
      </c>
      <c r="BU19" s="1">
        <f t="shared" si="16"/>
        <v>0</v>
      </c>
      <c r="BV19" s="1">
        <f t="shared" si="16"/>
        <v>0</v>
      </c>
      <c r="BW19" s="1">
        <f t="shared" si="16"/>
        <v>0</v>
      </c>
      <c r="BX19" s="1">
        <f t="shared" si="16"/>
        <v>0</v>
      </c>
      <c r="BY19" s="1">
        <f t="shared" si="16"/>
        <v>0</v>
      </c>
      <c r="BZ19" s="1">
        <f t="shared" si="16"/>
        <v>0</v>
      </c>
      <c r="CA19" s="1">
        <f t="shared" si="16"/>
        <v>0</v>
      </c>
      <c r="CB19" s="1">
        <f t="shared" si="16"/>
        <v>0</v>
      </c>
      <c r="CC19" s="1">
        <f t="shared" si="16"/>
        <v>0</v>
      </c>
      <c r="CD19" s="1">
        <f t="shared" si="16"/>
        <v>0</v>
      </c>
      <c r="CE19" s="1">
        <f t="shared" si="16"/>
        <v>0</v>
      </c>
      <c r="CF19" s="1">
        <f t="shared" si="16"/>
        <v>0</v>
      </c>
      <c r="CG19" s="1">
        <f t="shared" si="16"/>
        <v>0</v>
      </c>
      <c r="CH19" s="1">
        <f t="shared" si="16"/>
        <v>0</v>
      </c>
      <c r="CI19" s="1">
        <f t="shared" si="16"/>
        <v>0</v>
      </c>
      <c r="CJ19" s="8">
        <f t="shared" si="6"/>
        <v>0</v>
      </c>
    </row>
    <row r="23" spans="4:7" ht="12.75">
      <c r="D23" t="s">
        <v>98</v>
      </c>
      <c r="G23" t="s">
        <v>99</v>
      </c>
    </row>
    <row r="24" spans="1:11" ht="12.75">
      <c r="A24" s="8" t="s">
        <v>107</v>
      </c>
      <c r="B24" t="s">
        <v>90</v>
      </c>
      <c r="D24" t="str">
        <f>INDEX(Races,E24)</f>
        <v>Barbarian</v>
      </c>
      <c r="E24">
        <v>1</v>
      </c>
      <c r="G24" t="str">
        <f>INDEX(Classes,H24)</f>
        <v>Fighter</v>
      </c>
      <c r="H24">
        <v>1</v>
      </c>
      <c r="K24">
        <f>'Alliance Character Sheet'!I7</f>
      </c>
    </row>
    <row r="25" spans="1:11" ht="12.75">
      <c r="A25">
        <v>1</v>
      </c>
      <c r="B25" s="2" t="s">
        <v>106</v>
      </c>
      <c r="K25">
        <f>'Alliance Character Sheet'!I8</f>
      </c>
    </row>
    <row r="26" spans="1:11" ht="12.75">
      <c r="A26">
        <v>2</v>
      </c>
      <c r="B26" s="2" t="s">
        <v>87</v>
      </c>
      <c r="K26">
        <f>'Alliance Character Sheet'!I9</f>
      </c>
    </row>
    <row r="27" spans="1:11" ht="12.75">
      <c r="A27">
        <v>3</v>
      </c>
      <c r="B27" s="2" t="s">
        <v>78</v>
      </c>
      <c r="K27">
        <f>'Alliance Character Sheet'!I10</f>
      </c>
    </row>
    <row r="28" spans="1:11" ht="12.75">
      <c r="A28">
        <v>4</v>
      </c>
      <c r="B28" s="2" t="s">
        <v>85</v>
      </c>
      <c r="C28" s="7"/>
      <c r="K28">
        <f>'Alliance Character Sheet'!I11</f>
      </c>
    </row>
    <row r="29" spans="1:11" ht="12.75">
      <c r="A29">
        <v>5</v>
      </c>
      <c r="B29" s="2" t="s">
        <v>105</v>
      </c>
      <c r="K29">
        <f>'Alliance Character Sheet'!I12</f>
      </c>
    </row>
    <row r="30" spans="1:11" ht="12.75">
      <c r="A30">
        <v>6</v>
      </c>
      <c r="B30" s="2" t="s">
        <v>84</v>
      </c>
      <c r="K30">
        <f>'Alliance Character Sheet'!I13</f>
      </c>
    </row>
    <row r="31" spans="1:11" ht="12.75">
      <c r="A31">
        <v>7</v>
      </c>
      <c r="B31" s="2" t="s">
        <v>83</v>
      </c>
      <c r="K31">
        <f>'Alliance Character Sheet'!I14</f>
      </c>
    </row>
    <row r="32" spans="1:11" ht="12.75">
      <c r="A32">
        <v>8</v>
      </c>
      <c r="B32" s="2" t="s">
        <v>82</v>
      </c>
      <c r="K32">
        <f>'Alliance Character Sheet'!I15</f>
      </c>
    </row>
    <row r="33" spans="1:11" ht="12.75">
      <c r="A33">
        <v>9</v>
      </c>
      <c r="B33" s="2" t="s">
        <v>81</v>
      </c>
      <c r="K33">
        <f>'Alliance Character Sheet'!I16</f>
      </c>
    </row>
    <row r="34" spans="1:11" ht="12.75">
      <c r="A34">
        <v>10</v>
      </c>
      <c r="B34" s="2" t="s">
        <v>80</v>
      </c>
      <c r="C34" s="7"/>
      <c r="K34">
        <f>'Alliance Character Sheet'!I17</f>
      </c>
    </row>
    <row r="35" spans="1:11" ht="12.75">
      <c r="A35">
        <v>11</v>
      </c>
      <c r="B35" s="2" t="s">
        <v>86</v>
      </c>
      <c r="K35">
        <f>'Alliance Character Sheet'!I18</f>
      </c>
    </row>
    <row r="36" spans="1:11" ht="12.75">
      <c r="A36">
        <v>12</v>
      </c>
      <c r="B36" s="2" t="s">
        <v>88</v>
      </c>
      <c r="K36">
        <f>'Alliance Character Sheet'!I19</f>
      </c>
    </row>
    <row r="37" spans="1:11" ht="12.75">
      <c r="A37">
        <v>13</v>
      </c>
      <c r="B37" s="2" t="s">
        <v>79</v>
      </c>
      <c r="K37">
        <f>'Alliance Character Sheet'!I20</f>
      </c>
    </row>
    <row r="106" spans="1:8" ht="13.5" thickBot="1">
      <c r="A106" s="1"/>
      <c r="B106" s="1"/>
      <c r="C106" s="1"/>
      <c r="D106" s="1"/>
      <c r="E106" s="1"/>
      <c r="F106" s="1"/>
      <c r="G106" s="1"/>
      <c r="H106" s="1"/>
    </row>
    <row r="107" spans="1:8" ht="13.5" thickBot="1">
      <c r="A107" s="1"/>
      <c r="B107" s="1"/>
      <c r="C107" s="1"/>
      <c r="D107" s="1"/>
      <c r="E107" s="1"/>
      <c r="F107" s="1"/>
      <c r="G107" s="1"/>
      <c r="H107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Mensch</dc:creator>
  <cp:keywords/>
  <dc:description/>
  <cp:lastModifiedBy>Mark Mensch</cp:lastModifiedBy>
  <cp:lastPrinted>2008-06-20T21:47:29Z</cp:lastPrinted>
  <dcterms:created xsi:type="dcterms:W3CDTF">2008-06-20T19:48:31Z</dcterms:created>
  <dcterms:modified xsi:type="dcterms:W3CDTF">2008-06-20T22:04:26Z</dcterms:modified>
  <cp:category/>
  <cp:version/>
  <cp:contentType/>
  <cp:contentStatus/>
</cp:coreProperties>
</file>